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e\Documents\_Secrétariat Excellence\Site internet\Nouveau dossier\"/>
    </mc:Choice>
  </mc:AlternateContent>
  <xr:revisionPtr revIDLastSave="0" documentId="13_ncr:1_{97289A3E-6D2F-404B-9BC3-EACB90083572}" xr6:coauthVersionLast="43" xr6:coauthVersionMax="43" xr10:uidLastSave="{00000000-0000-0000-0000-000000000000}"/>
  <bookViews>
    <workbookView xWindow="-28920" yWindow="-120" windowWidth="29040" windowHeight="15840" xr2:uid="{75ACE9E1-1BA4-4FF2-A82A-E2CB67D12BBE}"/>
  </bookViews>
  <sheets>
    <sheet name="Calcul proratisation PLAFOND CA" sheetId="8" r:id="rId1"/>
    <sheet name="Détail " sheetId="6" r:id="rId2"/>
    <sheet name="Charges fiscales et cotisations" sheetId="4" r:id="rId3"/>
    <sheet name="TCD" sheetId="9" r:id="rId4"/>
  </sheets>
  <definedNames>
    <definedName name="_xlnm._FilterDatabase" localSheetId="1" hidden="1">'Détail '!$A$6:$S$22</definedName>
    <definedName name="plafpri">#REF!</definedName>
    <definedName name="plafsec">#REF!</definedName>
    <definedName name="priaout">#REF!</definedName>
    <definedName name="priavr">#REF!</definedName>
    <definedName name="pridec">#REF!</definedName>
    <definedName name="prifev">#REF!</definedName>
    <definedName name="prijanv">#REF!</definedName>
    <definedName name="prijuil">#REF!</definedName>
    <definedName name="prijuin">#REF!</definedName>
    <definedName name="primai">#REF!</definedName>
    <definedName name="primars">#REF!</definedName>
    <definedName name="prinov">#REF!</definedName>
    <definedName name="prioct">#REF!</definedName>
    <definedName name="prisept">#REF!</definedName>
    <definedName name="secaout">#REF!</definedName>
    <definedName name="secavr">#REF!</definedName>
    <definedName name="secdec">#REF!</definedName>
    <definedName name="secfev">#REF!</definedName>
    <definedName name="secjanv">#REF!</definedName>
    <definedName name="secjuil">#REF!</definedName>
    <definedName name="secjuin">#REF!</definedName>
    <definedName name="secmai">#REF!</definedName>
    <definedName name="secmars">#REF!</definedName>
    <definedName name="secnov">#REF!</definedName>
    <definedName name="secoct">#REF!</definedName>
    <definedName name="secsept">#REF!</definedName>
  </definedNames>
  <calcPr calcId="191029"/>
  <pivotCaches>
    <pivotCache cacheId="9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8" l="1"/>
  <c r="B8" i="8" s="1"/>
  <c r="B12" i="8" s="1"/>
  <c r="B10" i="8" l="1"/>
  <c r="F28" i="6"/>
  <c r="F26" i="6" l="1"/>
  <c r="B28" i="4" l="1"/>
  <c r="J25" i="4"/>
  <c r="J24" i="4"/>
  <c r="I36" i="4"/>
  <c r="F35" i="4"/>
  <c r="F34" i="4"/>
  <c r="F33" i="4"/>
  <c r="F32" i="4"/>
  <c r="F31" i="4"/>
  <c r="F30" i="4"/>
  <c r="E32" i="4"/>
  <c r="E31" i="4"/>
  <c r="D35" i="4"/>
  <c r="D34" i="4"/>
  <c r="D33" i="4"/>
  <c r="D32" i="4"/>
  <c r="D30" i="4"/>
  <c r="E35" i="4"/>
  <c r="E34" i="4"/>
  <c r="E33" i="4"/>
  <c r="D31" i="4"/>
  <c r="E30" i="4"/>
  <c r="E29" i="4"/>
  <c r="D29" i="4"/>
  <c r="G33" i="4"/>
  <c r="H33" i="4" s="1"/>
  <c r="J33" i="4" s="1"/>
  <c r="F29" i="4"/>
  <c r="C28" i="4"/>
  <c r="F28" i="4"/>
  <c r="E28" i="4"/>
  <c r="D28" i="4"/>
  <c r="D36" i="4" s="1"/>
  <c r="C35" i="4"/>
  <c r="G35" i="4" s="1"/>
  <c r="H35" i="4" s="1"/>
  <c r="J35" i="4" s="1"/>
  <c r="C34" i="4"/>
  <c r="G34" i="4" s="1"/>
  <c r="H34" i="4" s="1"/>
  <c r="J34" i="4" s="1"/>
  <c r="C33" i="4"/>
  <c r="C32" i="4"/>
  <c r="G32" i="4" s="1"/>
  <c r="H32" i="4" s="1"/>
  <c r="J32" i="4" s="1"/>
  <c r="C31" i="4"/>
  <c r="G31" i="4" s="1"/>
  <c r="H31" i="4" s="1"/>
  <c r="J31" i="4" s="1"/>
  <c r="C30" i="4"/>
  <c r="G30" i="4" s="1"/>
  <c r="H30" i="4" s="1"/>
  <c r="J30" i="4" s="1"/>
  <c r="C29" i="4"/>
  <c r="B36" i="4"/>
  <c r="F27" i="4"/>
  <c r="E27" i="4"/>
  <c r="D27" i="4"/>
  <c r="C27" i="4"/>
  <c r="F26" i="4"/>
  <c r="E26" i="4"/>
  <c r="D26" i="4"/>
  <c r="C26" i="4"/>
  <c r="G26" i="4" s="1"/>
  <c r="H26" i="4" s="1"/>
  <c r="J26" i="4" s="1"/>
  <c r="J11" i="4"/>
  <c r="D21" i="4"/>
  <c r="D18" i="4"/>
  <c r="D15" i="4"/>
  <c r="E36" i="4" l="1"/>
  <c r="F36" i="4"/>
  <c r="G28" i="4"/>
  <c r="G36" i="4" s="1"/>
  <c r="C36" i="4"/>
  <c r="G29" i="4"/>
  <c r="H29" i="4" s="1"/>
  <c r="J29" i="4" s="1"/>
  <c r="G27" i="4"/>
  <c r="H27" i="4" s="1"/>
  <c r="J27" i="4" s="1"/>
  <c r="H28" i="4" l="1"/>
  <c r="J28" i="4" s="1"/>
  <c r="J36" i="4" s="1"/>
  <c r="H36" i="4"/>
  <c r="J20" i="4" l="1"/>
  <c r="J17" i="4"/>
  <c r="J14" i="4"/>
  <c r="E21" i="4"/>
  <c r="C21" i="4"/>
  <c r="B21" i="4"/>
  <c r="E18" i="4"/>
  <c r="C18" i="4"/>
  <c r="B18" i="4"/>
  <c r="E15" i="4"/>
  <c r="C15" i="4"/>
  <c r="B15" i="4"/>
  <c r="K7" i="6"/>
  <c r="K8" i="6"/>
  <c r="L9" i="6"/>
  <c r="L10" i="6"/>
  <c r="L11" i="6"/>
  <c r="L12" i="6"/>
  <c r="C13" i="6"/>
  <c r="L13" i="6"/>
  <c r="L14" i="6"/>
  <c r="C15" i="6"/>
  <c r="L15" i="6"/>
  <c r="L16" i="6"/>
  <c r="L17" i="6"/>
  <c r="L18" i="6"/>
  <c r="L19" i="6"/>
  <c r="L20" i="6"/>
  <c r="L21" i="6"/>
  <c r="L22" i="6"/>
  <c r="C23" i="6"/>
  <c r="D23" i="6"/>
  <c r="I23" i="6"/>
  <c r="A12" i="4" s="1"/>
  <c r="B12" i="4" s="1"/>
  <c r="D12" i="4" s="1"/>
  <c r="F21" i="4" l="1"/>
  <c r="G21" i="4" s="1"/>
  <c r="F18" i="4"/>
  <c r="G18" i="4" s="1"/>
  <c r="F15" i="4"/>
  <c r="G15" i="4" s="1"/>
  <c r="C12" i="4"/>
  <c r="E12" i="4"/>
  <c r="L23" i="6"/>
  <c r="F12" i="4" l="1"/>
  <c r="G12" i="4" s="1"/>
  <c r="I12" i="4" s="1"/>
</calcChain>
</file>

<file path=xl/sharedStrings.xml><?xml version="1.0" encoding="utf-8"?>
<sst xmlns="http://schemas.openxmlformats.org/spreadsheetml/2006/main" count="152" uniqueCount="110">
  <si>
    <t>TOTAL</t>
  </si>
  <si>
    <t xml:space="preserve"> </t>
  </si>
  <si>
    <t>Chèque</t>
  </si>
  <si>
    <t>CLIENT 3</t>
  </si>
  <si>
    <t>F1900001</t>
  </si>
  <si>
    <t>FA-2019-00002</t>
  </si>
  <si>
    <t>FA-2019-00003</t>
  </si>
  <si>
    <t>FA-2019-00004</t>
  </si>
  <si>
    <t>AC-2019-00002</t>
  </si>
  <si>
    <t>FA-2019-00006</t>
  </si>
  <si>
    <t>AC-2019-00003</t>
  </si>
  <si>
    <t>AVRIL</t>
  </si>
  <si>
    <t xml:space="preserve">virement </t>
  </si>
  <si>
    <t>MARS</t>
  </si>
  <si>
    <t>Taux horaire BRUT</t>
  </si>
  <si>
    <t>Mois de réception</t>
  </si>
  <si>
    <t>Par</t>
  </si>
  <si>
    <t>Paiement reçu le</t>
  </si>
  <si>
    <t>N° de facture</t>
  </si>
  <si>
    <t>Montant Encaissé</t>
  </si>
  <si>
    <t>Montant Facturé</t>
  </si>
  <si>
    <t>Nb d'heures</t>
  </si>
  <si>
    <t>Client</t>
  </si>
  <si>
    <t>ACRE</t>
  </si>
  <si>
    <t>jusqu'au 30/06/2019</t>
  </si>
  <si>
    <t>jusqu'au 31/05/2020</t>
  </si>
  <si>
    <t>jusqu'au 31/05/2021</t>
  </si>
  <si>
    <t>à partir du 01/06/2021</t>
  </si>
  <si>
    <t>Formation prof. (CFP)</t>
  </si>
  <si>
    <t>Charges fiscales</t>
  </si>
  <si>
    <t>Cotisations sociales</t>
  </si>
  <si>
    <t>Cotisation Foncière des entreprises (CFE)</t>
  </si>
  <si>
    <t>Montant CA (montant total encaissé HT)</t>
  </si>
  <si>
    <t>du 01/07/2019 au 31/05/2020</t>
  </si>
  <si>
    <t>du 01/06/2020 au 31/05/2021</t>
  </si>
  <si>
    <t>Total cotisations et charges</t>
  </si>
  <si>
    <t>Total à payer avant CFE</t>
  </si>
  <si>
    <t>Total bénéfices bruts</t>
  </si>
  <si>
    <t>Total bénéfices net (Brut - CFE)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</si>
  <si>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</si>
  <si>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</si>
  <si>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</si>
  <si>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</si>
  <si>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</si>
  <si>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</si>
  <si>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</si>
  <si>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</si>
  <si>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</si>
  <si>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</si>
  <si>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</si>
  <si>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</si>
  <si>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Frais de chambre consulaire</t>
  </si>
  <si>
    <t>Montant CA (encaissements HT)</t>
  </si>
  <si>
    <t>Cotisation Foncière des entreprises (CFE)
Exonération la 1ère année</t>
  </si>
  <si>
    <t>Étiquettes de lignes</t>
  </si>
  <si>
    <t>Total général</t>
  </si>
  <si>
    <t>Début d'activité (inscription)</t>
  </si>
  <si>
    <t>Total jours</t>
  </si>
  <si>
    <t>Plafond de CA proratisé</t>
  </si>
  <si>
    <t>CLIENT 1</t>
  </si>
  <si>
    <t>CLIENT 2</t>
  </si>
  <si>
    <t>Détail encaissements</t>
  </si>
  <si>
    <t>Mois édition facture</t>
  </si>
  <si>
    <t>Total année</t>
  </si>
  <si>
    <t xml:space="preserve">Statut </t>
  </si>
  <si>
    <t>Micro-entreprise</t>
  </si>
  <si>
    <t>Prestations de services</t>
  </si>
  <si>
    <t xml:space="preserve">Plafond chiffre d'affaires </t>
  </si>
  <si>
    <t>Plafond chiffre d'affaires Franchise TVA</t>
  </si>
  <si>
    <t>Facture envoyée le</t>
  </si>
  <si>
    <t>Perso</t>
  </si>
  <si>
    <t>Compte</t>
  </si>
  <si>
    <t>Pro</t>
  </si>
  <si>
    <t>Année concernée (à partir du)</t>
  </si>
  <si>
    <t>Plafond CA / ME</t>
  </si>
  <si>
    <t>Plafond CA / franchise TVA</t>
  </si>
  <si>
    <t>Nombre de jours par an</t>
  </si>
  <si>
    <t>Nb de jours à déduire / date début d'activité</t>
  </si>
  <si>
    <t>Calculer le plafond de chiffre d'affaire et le plafond de franchise de TVA au prorata de la date de début d'activité</t>
  </si>
  <si>
    <t>Changer uniquement l'année</t>
  </si>
  <si>
    <t>Entrer la date officielle de votre début d'activité</t>
  </si>
  <si>
    <t>Montant au 01/01/2019</t>
  </si>
  <si>
    <t>Plafond de CA / TVA proratisé</t>
  </si>
  <si>
    <t>Calcul automatique</t>
  </si>
  <si>
    <t>dûe à partir du 1/1/2020</t>
  </si>
  <si>
    <t>Mise à jour au 1er 01 2019</t>
  </si>
  <si>
    <t>Simulation de calcul des charges fiscales et cotisations sociales (hors CFE)</t>
  </si>
  <si>
    <t>Scénario pour une micro entreprise de prestations de services ouverte le 21/01/2019</t>
  </si>
  <si>
    <t>Chiffres tout à fait aléatoires, donnés à titre d'exemple</t>
  </si>
  <si>
    <t>(jusqu'à la fin du 3è trim. Qui suit celui auquel a démarré l'activité)</t>
  </si>
  <si>
    <t>(les 4 trimestres suivants)</t>
  </si>
  <si>
    <t>Taux plein</t>
  </si>
  <si>
    <t>Le filtre sur le mois de réception permet de sélectionner rapidement un mois pour visualiser le chiffre d'affaires encaissé correspondant</t>
  </si>
  <si>
    <t>Une mise en forme conditionnelle est appliquée sur le total année du montant encaissé / plafond de chiffre d'affaires autorisé</t>
  </si>
  <si>
    <t>Colonne A</t>
  </si>
  <si>
    <t>Mois édition de facture : insérer autant de ligne que de factures éditées</t>
  </si>
  <si>
    <t>Colonne K</t>
  </si>
  <si>
    <t>Cell I 23</t>
  </si>
  <si>
    <t>Colonne L</t>
  </si>
  <si>
    <t>A titre indicatif; lorsqu'on travaille en nombre d'heures, calcul du taux horaire brut</t>
  </si>
  <si>
    <t>Les cellules surlignées en rouge contiennent des calculs automatiques.</t>
  </si>
  <si>
    <t>Cette même cellule est copiée avec liaison sur le tableau des charges fiscales et cotisations où elle se met à jour automatiquement</t>
  </si>
  <si>
    <t>CA par client en € ou %</t>
  </si>
  <si>
    <t>CA par mois</t>
  </si>
  <si>
    <t>Gestion de vos comptes bancaires</t>
  </si>
  <si>
    <t>etc…</t>
  </si>
  <si>
    <r>
      <t xml:space="preserve">Un </t>
    </r>
    <r>
      <rPr>
        <b/>
        <sz val="12"/>
        <color theme="1"/>
        <rFont val="Arial"/>
        <family val="2"/>
      </rPr>
      <t xml:space="preserve">tableau croisé dynamique (TCD) </t>
    </r>
    <r>
      <rPr>
        <sz val="12"/>
        <color theme="1"/>
        <rFont val="Arial"/>
        <family val="2"/>
      </rPr>
      <t>peut améliorer encore l'exploitation de vos données  :</t>
    </r>
  </si>
  <si>
    <t>Voir feuille TCD en exemple</t>
  </si>
  <si>
    <t>Somme de Montant Facturé</t>
  </si>
  <si>
    <t>Exemple d'extraction des montants facturés par client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</si>
</sst>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8" formatCode="_-* #,##0\ &quot;€&quot;_-;\-* #,##0\ &quot;€&quot;_-;_-* &quot;-&quot;??\ &quot;€&quot;_-;_-@_-"/>
    <numFmt numFmtId="169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rgb="FF000000"/>
      <name val="Arial"/>
      <family val="2"/>
    </font>
    <font>
      <b/>
      <sz val="8"/>
      <color rgb="FFFF0000"/>
      <name val="Arial"/>
      <family val="2"/>
    </font>
    <font>
      <sz val="12"/>
      <color rgb="FFFF0000"/>
      <name val="Arial"/>
      <family val="2"/>
    </font>
    <font>
      <b/>
      <sz val="22"/>
      <color theme="1"/>
      <name val="Arial"/>
      <family val="2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24"/>
      <color theme="1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0"/>
      <name val="Arial"/>
      <family val="2"/>
    </font>
    <font>
      <i/>
      <sz val="12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0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</patternFill>
    </fill>
    <fill>
      <patternFill patternType="solid">
        <fgColor theme="7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</cellStyleXfs>
  <cellXfs count="141">
    <xf numFmtId="0" fontId="0" fillId="0" borderId="0" xfId="0"/>
    <xf numFmtId="0" fontId="6" fillId="0" borderId="8" xfId="0" applyFont="1" applyBorder="1" applyAlignment="1">
      <alignment horizontal="left" vertical="center" wrapText="1"/>
    </xf>
    <xf numFmtId="10" fontId="6" fillId="0" borderId="8" xfId="0" applyNumberFormat="1" applyFont="1" applyBorder="1" applyAlignment="1">
      <alignment horizontal="center" vertical="center" wrapText="1"/>
    </xf>
    <xf numFmtId="9" fontId="6" fillId="0" borderId="8" xfId="0" applyNumberFormat="1" applyFont="1" applyBorder="1" applyAlignment="1">
      <alignment horizontal="center" vertical="center" wrapText="1"/>
    </xf>
    <xf numFmtId="44" fontId="6" fillId="0" borderId="8" xfId="1" applyFont="1" applyBorder="1" applyAlignment="1">
      <alignment horizontal="center" vertical="center" wrapText="1"/>
    </xf>
    <xf numFmtId="44" fontId="6" fillId="0" borderId="8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0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6" fillId="0" borderId="8" xfId="1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wrapText="1"/>
    </xf>
    <xf numFmtId="10" fontId="6" fillId="2" borderId="8" xfId="0" applyNumberFormat="1" applyFont="1" applyFill="1" applyBorder="1" applyAlignment="1">
      <alignment horizontal="center" vertical="center" wrapText="1"/>
    </xf>
    <xf numFmtId="9" fontId="6" fillId="2" borderId="8" xfId="0" applyNumberFormat="1" applyFont="1" applyFill="1" applyBorder="1" applyAlignment="1">
      <alignment horizontal="center" vertical="center" wrapText="1"/>
    </xf>
    <xf numFmtId="10" fontId="4" fillId="2" borderId="8" xfId="0" applyNumberFormat="1" applyFont="1" applyFill="1" applyBorder="1" applyAlignment="1">
      <alignment horizontal="center" vertical="center"/>
    </xf>
    <xf numFmtId="44" fontId="6" fillId="2" borderId="8" xfId="1" applyFont="1" applyFill="1" applyBorder="1" applyAlignment="1">
      <alignment horizontal="center" vertical="center" wrapText="1"/>
    </xf>
    <xf numFmtId="44" fontId="6" fillId="2" borderId="8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44" fontId="8" fillId="0" borderId="8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/>
    <xf numFmtId="0" fontId="16" fillId="0" borderId="0" xfId="0" applyFont="1" applyAlignment="1">
      <alignment horizontal="center" vertical="center"/>
    </xf>
    <xf numFmtId="0" fontId="18" fillId="0" borderId="8" xfId="0" applyFont="1" applyBorder="1" applyAlignment="1">
      <alignment horizontal="center"/>
    </xf>
    <xf numFmtId="0" fontId="17" fillId="0" borderId="27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17" fontId="17" fillId="2" borderId="24" xfId="0" applyNumberFormat="1" applyFont="1" applyFill="1" applyBorder="1" applyAlignment="1">
      <alignment horizontal="center"/>
    </xf>
    <xf numFmtId="0" fontId="17" fillId="2" borderId="21" xfId="0" applyFont="1" applyFill="1" applyBorder="1" applyAlignment="1">
      <alignment horizontal="center"/>
    </xf>
    <xf numFmtId="44" fontId="17" fillId="2" borderId="21" xfId="1" applyFont="1" applyFill="1" applyBorder="1" applyAlignment="1">
      <alignment horizontal="center"/>
    </xf>
    <xf numFmtId="16" fontId="17" fillId="2" borderId="21" xfId="0" applyNumberFormat="1" applyFont="1" applyFill="1" applyBorder="1" applyAlignment="1">
      <alignment horizontal="center"/>
    </xf>
    <xf numFmtId="10" fontId="17" fillId="0" borderId="0" xfId="0" applyNumberFormat="1" applyFont="1"/>
    <xf numFmtId="44" fontId="17" fillId="0" borderId="0" xfId="0" applyNumberFormat="1" applyFont="1"/>
    <xf numFmtId="0" fontId="20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2" fontId="17" fillId="0" borderId="0" xfId="0" applyNumberFormat="1" applyFont="1" applyAlignment="1">
      <alignment horizontal="center"/>
    </xf>
    <xf numFmtId="0" fontId="17" fillId="0" borderId="0" xfId="0" applyNumberFormat="1" applyFont="1" applyAlignment="1">
      <alignment horizontal="center"/>
    </xf>
    <xf numFmtId="168" fontId="17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2" fontId="20" fillId="0" borderId="0" xfId="0" applyNumberFormat="1" applyFont="1" applyAlignment="1">
      <alignment horizontal="center"/>
    </xf>
    <xf numFmtId="0" fontId="20" fillId="0" borderId="0" xfId="0" applyFont="1"/>
    <xf numFmtId="0" fontId="17" fillId="0" borderId="0" xfId="0" applyFont="1" applyAlignment="1">
      <alignment horizontal="center" vertical="center" wrapText="1"/>
    </xf>
    <xf numFmtId="0" fontId="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4" fillId="3" borderId="8" xfId="3" applyBorder="1" applyAlignment="1" applyProtection="1">
      <alignment horizontal="right"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2" fillId="4" borderId="8" xfId="4" applyFont="1" applyBorder="1" applyAlignment="1" applyProtection="1">
      <alignment horizontal="right" vertical="center" wrapText="1"/>
      <protection locked="0"/>
    </xf>
    <xf numFmtId="44" fontId="22" fillId="4" borderId="8" xfId="4" applyNumberFormat="1" applyFont="1" applyBorder="1" applyAlignment="1" applyProtection="1">
      <alignment vertical="center" wrapText="1"/>
    </xf>
    <xf numFmtId="0" fontId="23" fillId="0" borderId="8" xfId="0" applyFont="1" applyBorder="1" applyAlignment="1" applyProtection="1">
      <alignment horizontal="right" vertical="center"/>
      <protection locked="0"/>
    </xf>
    <xf numFmtId="0" fontId="23" fillId="0" borderId="8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vertical="center"/>
      <protection locked="0"/>
    </xf>
    <xf numFmtId="0" fontId="14" fillId="3" borderId="8" xfId="3" applyBorder="1" applyAlignment="1" applyProtection="1">
      <alignment horizontal="center" vertical="center"/>
    </xf>
    <xf numFmtId="0" fontId="14" fillId="3" borderId="8" xfId="3" applyBorder="1" applyAlignment="1" applyProtection="1">
      <alignment horizontal="right" vertical="center" wrapText="1"/>
      <protection locked="0"/>
    </xf>
    <xf numFmtId="44" fontId="14" fillId="3" borderId="8" xfId="3" applyNumberFormat="1" applyBorder="1" applyAlignment="1" applyProtection="1">
      <alignment horizontal="left" vertical="center"/>
      <protection locked="0"/>
    </xf>
    <xf numFmtId="44" fontId="14" fillId="3" borderId="8" xfId="3" applyNumberFormat="1" applyBorder="1" applyAlignment="1" applyProtection="1">
      <alignment horizontal="center" vertical="center"/>
      <protection locked="0"/>
    </xf>
    <xf numFmtId="0" fontId="25" fillId="3" borderId="8" xfId="3" applyFont="1" applyBorder="1" applyAlignment="1" applyProtection="1">
      <alignment horizontal="right" vertical="center"/>
      <protection locked="0"/>
    </xf>
    <xf numFmtId="14" fontId="25" fillId="3" borderId="8" xfId="3" applyNumberFormat="1" applyFont="1" applyBorder="1" applyAlignment="1" applyProtection="1">
      <alignment horizontal="center" vertical="center"/>
      <protection locked="0"/>
    </xf>
    <xf numFmtId="2" fontId="17" fillId="0" borderId="25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10" fontId="8" fillId="0" borderId="0" xfId="0" applyNumberFormat="1" applyFont="1" applyAlignment="1">
      <alignment vertical="center"/>
    </xf>
    <xf numFmtId="9" fontId="8" fillId="0" borderId="0" xfId="0" applyNumberFormat="1" applyFont="1" applyAlignment="1">
      <alignment vertical="center"/>
    </xf>
    <xf numFmtId="169" fontId="8" fillId="0" borderId="0" xfId="0" applyNumberFormat="1" applyFont="1" applyAlignment="1">
      <alignment vertical="center"/>
    </xf>
    <xf numFmtId="0" fontId="2" fillId="0" borderId="8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44" fontId="2" fillId="0" borderId="8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2" borderId="8" xfId="0" applyFont="1" applyFill="1" applyBorder="1" applyAlignment="1">
      <alignment vertical="center"/>
    </xf>
    <xf numFmtId="44" fontId="2" fillId="2" borderId="8" xfId="0" applyNumberFormat="1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8" fillId="0" borderId="5" xfId="0" applyFont="1" applyBorder="1" applyAlignment="1">
      <alignment vertical="center"/>
    </xf>
    <xf numFmtId="44" fontId="8" fillId="0" borderId="17" xfId="1" applyFont="1" applyBorder="1" applyAlignment="1">
      <alignment vertical="center"/>
    </xf>
    <xf numFmtId="44" fontId="8" fillId="0" borderId="13" xfId="1" applyFont="1" applyBorder="1" applyAlignment="1">
      <alignment vertical="center"/>
    </xf>
    <xf numFmtId="44" fontId="8" fillId="0" borderId="28" xfId="1" applyFont="1" applyBorder="1" applyAlignment="1">
      <alignment vertical="center"/>
    </xf>
    <xf numFmtId="44" fontId="2" fillId="0" borderId="14" xfId="1" applyFont="1" applyBorder="1" applyAlignment="1">
      <alignment vertical="center"/>
    </xf>
    <xf numFmtId="44" fontId="2" fillId="0" borderId="13" xfId="1" applyFont="1" applyBorder="1" applyAlignment="1">
      <alignment vertical="center"/>
    </xf>
    <xf numFmtId="44" fontId="2" fillId="0" borderId="15" xfId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44" fontId="8" fillId="0" borderId="7" xfId="1" applyFont="1" applyBorder="1" applyAlignment="1">
      <alignment vertical="center"/>
    </xf>
    <xf numFmtId="44" fontId="8" fillId="0" borderId="8" xfId="1" applyFont="1" applyBorder="1" applyAlignment="1">
      <alignment vertical="center"/>
    </xf>
    <xf numFmtId="44" fontId="8" fillId="0" borderId="11" xfId="1" applyFont="1" applyBorder="1" applyAlignment="1">
      <alignment vertical="center"/>
    </xf>
    <xf numFmtId="44" fontId="2" fillId="0" borderId="16" xfId="1" applyFont="1" applyBorder="1" applyAlignment="1">
      <alignment vertical="center"/>
    </xf>
    <xf numFmtId="44" fontId="2" fillId="0" borderId="8" xfId="1" applyFont="1" applyBorder="1" applyAlignment="1">
      <alignment vertical="center"/>
    </xf>
    <xf numFmtId="44" fontId="2" fillId="0" borderId="9" xfId="1" applyFont="1" applyBorder="1" applyAlignment="1">
      <alignment vertical="center"/>
    </xf>
    <xf numFmtId="44" fontId="2" fillId="0" borderId="11" xfId="0" applyNumberFormat="1" applyFont="1" applyBorder="1" applyAlignment="1">
      <alignment vertical="center"/>
    </xf>
    <xf numFmtId="44" fontId="2" fillId="0" borderId="16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44" fontId="8" fillId="0" borderId="32" xfId="1" applyFont="1" applyBorder="1" applyAlignment="1">
      <alignment vertical="center"/>
    </xf>
    <xf numFmtId="44" fontId="2" fillId="0" borderId="30" xfId="1" applyFont="1" applyBorder="1" applyAlignment="1">
      <alignment vertical="center"/>
    </xf>
    <xf numFmtId="44" fontId="2" fillId="0" borderId="31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4" fontId="2" fillId="0" borderId="2" xfId="0" applyNumberFormat="1" applyFont="1" applyBorder="1" applyAlignment="1">
      <alignment vertical="center"/>
    </xf>
    <xf numFmtId="44" fontId="2" fillId="0" borderId="3" xfId="0" applyNumberFormat="1" applyFont="1" applyBorder="1" applyAlignment="1">
      <alignment vertical="center"/>
    </xf>
    <xf numFmtId="44" fontId="2" fillId="0" borderId="29" xfId="0" applyNumberFormat="1" applyFont="1" applyBorder="1" applyAlignment="1">
      <alignment vertical="center"/>
    </xf>
    <xf numFmtId="44" fontId="2" fillId="0" borderId="10" xfId="0" applyNumberFormat="1" applyFont="1" applyBorder="1" applyAlignment="1">
      <alignment vertical="center"/>
    </xf>
    <xf numFmtId="44" fontId="2" fillId="0" borderId="4" xfId="0" applyNumberFormat="1" applyFont="1" applyBorder="1" applyAlignment="1">
      <alignment vertical="center"/>
    </xf>
    <xf numFmtId="44" fontId="18" fillId="5" borderId="1" xfId="0" applyNumberFormat="1" applyFont="1" applyFill="1" applyBorder="1" applyAlignment="1" applyProtection="1">
      <alignment vertical="center"/>
    </xf>
    <xf numFmtId="0" fontId="19" fillId="0" borderId="0" xfId="0" applyFont="1" applyAlignment="1">
      <alignment vertical="center"/>
    </xf>
    <xf numFmtId="44" fontId="17" fillId="2" borderId="20" xfId="1" applyFont="1" applyFill="1" applyBorder="1" applyAlignment="1" applyProtection="1">
      <alignment horizontal="center"/>
    </xf>
    <xf numFmtId="0" fontId="20" fillId="5" borderId="11" xfId="0" applyFont="1" applyFill="1" applyBorder="1" applyAlignment="1" applyProtection="1">
      <alignment horizontal="center" vertical="center"/>
    </xf>
    <xf numFmtId="0" fontId="20" fillId="5" borderId="19" xfId="0" applyFont="1" applyFill="1" applyBorder="1" applyAlignment="1" applyProtection="1">
      <alignment horizontal="center" vertical="center"/>
    </xf>
    <xf numFmtId="0" fontId="20" fillId="5" borderId="18" xfId="0" applyFont="1" applyFill="1" applyBorder="1" applyAlignment="1" applyProtection="1">
      <alignment horizontal="center" vertical="center"/>
    </xf>
    <xf numFmtId="44" fontId="20" fillId="5" borderId="18" xfId="1" applyFont="1" applyFill="1" applyBorder="1" applyAlignment="1" applyProtection="1">
      <alignment horizontal="center" vertical="center"/>
    </xf>
    <xf numFmtId="0" fontId="19" fillId="5" borderId="18" xfId="0" applyFont="1" applyFill="1" applyBorder="1" applyAlignment="1" applyProtection="1">
      <alignment horizontal="center" vertical="center"/>
    </xf>
    <xf numFmtId="44" fontId="18" fillId="5" borderId="18" xfId="1" applyFont="1" applyFill="1" applyBorder="1" applyAlignment="1" applyProtection="1">
      <alignment horizontal="center" vertical="center"/>
    </xf>
    <xf numFmtId="44" fontId="2" fillId="5" borderId="0" xfId="1" applyFont="1" applyFill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7" fillId="0" borderId="0" xfId="0" applyFont="1"/>
    <xf numFmtId="17" fontId="17" fillId="6" borderId="24" xfId="0" applyNumberFormat="1" applyFont="1" applyFill="1" applyBorder="1" applyAlignment="1">
      <alignment horizontal="center"/>
    </xf>
    <xf numFmtId="0" fontId="17" fillId="6" borderId="21" xfId="0" applyFont="1" applyFill="1" applyBorder="1" applyAlignment="1">
      <alignment horizontal="center"/>
    </xf>
    <xf numFmtId="44" fontId="17" fillId="6" borderId="21" xfId="1" applyFont="1" applyFill="1" applyBorder="1" applyAlignment="1">
      <alignment horizontal="center"/>
    </xf>
    <xf numFmtId="16" fontId="17" fillId="6" borderId="21" xfId="0" applyNumberFormat="1" applyFont="1" applyFill="1" applyBorder="1" applyAlignment="1">
      <alignment horizontal="center"/>
    </xf>
    <xf numFmtId="16" fontId="17" fillId="6" borderId="22" xfId="0" applyNumberFormat="1" applyFont="1" applyFill="1" applyBorder="1" applyAlignment="1">
      <alignment horizontal="center"/>
    </xf>
    <xf numFmtId="17" fontId="17" fillId="6" borderId="23" xfId="0" applyNumberFormat="1" applyFont="1" applyFill="1" applyBorder="1" applyAlignment="1">
      <alignment horizontal="center"/>
    </xf>
    <xf numFmtId="44" fontId="21" fillId="5" borderId="20" xfId="1" applyFont="1" applyFill="1" applyBorder="1" applyAlignment="1" applyProtection="1">
      <alignment horizontal="center"/>
    </xf>
    <xf numFmtId="0" fontId="0" fillId="0" borderId="0" xfId="0" applyNumberFormat="1"/>
    <xf numFmtId="17" fontId="0" fillId="0" borderId="0" xfId="0" applyNumberFormat="1" applyAlignment="1">
      <alignment horizontal="left"/>
    </xf>
  </cellXfs>
  <cellStyles count="5">
    <cellStyle name="Accent1" xfId="3" builtinId="29"/>
    <cellStyle name="Accent4" xfId="4" builtinId="41"/>
    <cellStyle name="Monétaire" xfId="1" builtinId="4"/>
    <cellStyle name="Normal" xfId="0" builtinId="0"/>
    <cellStyle name="Normal 2" xfId="2" xr:uid="{33116487-6792-40C0-ACF3-F314AA98DB93}"/>
  </cellStyles>
  <dxfs count="20">
    <dxf>
      <font>
        <b/>
        <i val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aurence CARREY" id="{DA5461E6-F480-40D8-A8F8-E0FD8AAFF38E}" userId="67516db13901296f" providerId="Windows Live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ure" refreshedDate="43588.44351701389" createdVersion="6" refreshedVersion="6" minRefreshableVersion="3" recordCount="9" xr:uid="{CF006F2D-DAB8-477E-903F-F817B5E1CFDD}">
  <cacheSource type="worksheet">
    <worksheetSource ref="A6:L15" sheet="Détail "/>
  </cacheSource>
  <cacheFields count="12">
    <cacheField name="Mois édition facture" numFmtId="17">
      <sharedItems containsSemiMixedTypes="0" containsNonDate="0" containsDate="1" containsString="0" minDate="2019-01-01T00:00:00" maxDate="2019-05-02T00:00:00" count="5">
        <d v="2019-01-01T00:00:00"/>
        <d v="2019-02-01T00:00:00"/>
        <d v="2019-03-01T00:00:00"/>
        <d v="2019-04-01T00:00:00"/>
        <d v="2019-05-01T00:00:00"/>
      </sharedItems>
    </cacheField>
    <cacheField name="Client" numFmtId="0">
      <sharedItems containsMixedTypes="1" containsNumber="1" containsInteger="1" minValue="0" maxValue="0" count="4">
        <n v="0"/>
        <s v="CLIENT 1"/>
        <s v="CLIENT 2"/>
        <s v="CLIENT 3"/>
      </sharedItems>
    </cacheField>
    <cacheField name="Nb d'heures" numFmtId="0">
      <sharedItems containsSemiMixedTypes="0" containsString="0" containsNumber="1" minValue="0" maxValue="24"/>
    </cacheField>
    <cacheField name="Montant Facturé" numFmtId="44">
      <sharedItems containsSemiMixedTypes="0" containsString="0" containsNumber="1" minValue="0" maxValue="721"/>
    </cacheField>
    <cacheField name="N° de facture" numFmtId="0">
      <sharedItems containsBlank="1"/>
    </cacheField>
    <cacheField name="Facture envoyée le" numFmtId="16">
      <sharedItems containsDate="1" containsMixedTypes="1" minDate="2018-03-06T00:00:00" maxDate="2019-05-02T00:00:00"/>
    </cacheField>
    <cacheField name="Paiement reçu le" numFmtId="16">
      <sharedItems containsNonDate="0" containsDate="1" containsString="0" containsBlank="1" minDate="2019-03-06T00:00:00" maxDate="2019-04-30T00:00:00"/>
    </cacheField>
    <cacheField name="Par" numFmtId="0">
      <sharedItems containsBlank="1"/>
    </cacheField>
    <cacheField name="Montant Encaissé" numFmtId="44">
      <sharedItems containsSemiMixedTypes="0" containsString="0" containsNumber="1" minValue="0" maxValue="721"/>
    </cacheField>
    <cacheField name="Compte" numFmtId="0">
      <sharedItems containsBlank="1" containsMixedTypes="1" containsNumber="1" containsInteger="1" minValue="0" maxValue="0"/>
    </cacheField>
    <cacheField name="Mois de réception" numFmtId="0">
      <sharedItems containsBlank="1"/>
    </cacheField>
    <cacheField name="Taux horaire BRUT" numFmtId="44">
      <sharedItems containsSemiMixedTypes="0" containsString="0" containsNumber="1" minValue="0" maxValue="34.43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">
  <r>
    <x v="0"/>
    <x v="0"/>
    <n v="0"/>
    <n v="0"/>
    <m/>
    <s v=" "/>
    <m/>
    <m/>
    <n v="0"/>
    <n v="0"/>
    <s v=""/>
    <n v="0"/>
  </r>
  <r>
    <x v="1"/>
    <x v="0"/>
    <n v="0"/>
    <n v="0"/>
    <m/>
    <s v=" "/>
    <m/>
    <m/>
    <n v="0"/>
    <n v="0"/>
    <s v=""/>
    <n v="0"/>
  </r>
  <r>
    <x v="2"/>
    <x v="1"/>
    <n v="8"/>
    <n v="275.5"/>
    <s v="F1900001"/>
    <d v="2018-03-06T00:00:00"/>
    <d v="2019-03-06T00:00:00"/>
    <s v="Chèque"/>
    <n v="275.5"/>
    <s v="Perso"/>
    <s v="MARS"/>
    <n v="34.4375"/>
  </r>
  <r>
    <x v="2"/>
    <x v="1"/>
    <n v="8"/>
    <n v="257"/>
    <s v="FA-2019-00002"/>
    <d v="2019-03-22T00:00:00"/>
    <d v="2019-03-26T00:00:00"/>
    <s v="virement "/>
    <n v="257"/>
    <s v="Pro"/>
    <s v="MARS"/>
    <n v="32.125"/>
  </r>
  <r>
    <x v="2"/>
    <x v="2"/>
    <n v="8"/>
    <n v="232"/>
    <s v="FA-2019-00003"/>
    <d v="2019-03-29T00:00:00"/>
    <d v="2019-04-04T00:00:00"/>
    <s v="virement "/>
    <n v="232"/>
    <s v="Pro"/>
    <s v="AVRIL"/>
    <n v="29"/>
  </r>
  <r>
    <x v="3"/>
    <x v="2"/>
    <n v="24"/>
    <n v="721"/>
    <s v="FA-2019-00004"/>
    <d v="2019-04-19T00:00:00"/>
    <d v="2019-04-29T00:00:00"/>
    <s v="virement "/>
    <n v="721"/>
    <s v="Pro"/>
    <s v="AVRIL"/>
    <n v="30.041666666666668"/>
  </r>
  <r>
    <x v="3"/>
    <x v="3"/>
    <n v="17.5"/>
    <n v="480"/>
    <s v="AC-2019-00002"/>
    <d v="2019-04-26T00:00:00"/>
    <d v="2019-04-29T00:00:00"/>
    <s v="virement "/>
    <n v="480"/>
    <s v="Perso"/>
    <s v="AVRIL"/>
    <n v="27.428571428571427"/>
  </r>
  <r>
    <x v="3"/>
    <x v="1"/>
    <n v="12"/>
    <n v="352"/>
    <s v="FA-2019-00006"/>
    <d v="2019-04-26T00:00:00"/>
    <d v="2019-04-29T00:00:00"/>
    <s v="virement "/>
    <n v="352"/>
    <s v="Pro"/>
    <s v="AVRIL"/>
    <n v="29.333333333333332"/>
  </r>
  <r>
    <x v="4"/>
    <x v="1"/>
    <n v="17.5"/>
    <n v="550"/>
    <s v="AC-2019-00003"/>
    <d v="2019-05-01T00:00:00"/>
    <m/>
    <m/>
    <n v="0"/>
    <m/>
    <m/>
    <n v="31.4285714285714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2B9FC16-E12B-4E52-AB42-857E1362CE24}" name="Tableau croisé dynamique1" cacheId="9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3:B7" firstHeaderRow="1" firstDataRow="1" firstDataCol="1" rowPageCount="1" colPageCount="1"/>
  <pivotFields count="12">
    <pivotField axis="axisPage" numFmtId="17" multipleItemSelectionAllowed="1" showAll="0">
      <items count="6">
        <item h="1" x="0"/>
        <item h="1" x="1"/>
        <item h="1" x="2"/>
        <item x="3"/>
        <item h="1" x="4"/>
        <item t="default"/>
      </items>
    </pivotField>
    <pivotField axis="axisRow" showAll="0">
      <items count="5">
        <item h="1" x="0"/>
        <item x="1"/>
        <item x="2"/>
        <item x="3"/>
        <item t="default"/>
      </items>
    </pivotField>
    <pivotField showAll="0"/>
    <pivotField dataField="1" numFmtId="44" showAll="0"/>
    <pivotField showAll="0"/>
    <pivotField showAll="0"/>
    <pivotField showAll="0"/>
    <pivotField showAll="0"/>
    <pivotField numFmtId="44" showAll="0"/>
    <pivotField showAll="0"/>
    <pivotField showAll="0"/>
    <pivotField numFmtId="44" showAll="0"/>
  </pivotFields>
  <rowFields count="1">
    <field x="1"/>
  </rowFields>
  <rowItems count="4">
    <i>
      <x v="1"/>
    </i>
    <i>
      <x v="2"/>
    </i>
    <i>
      <x v="3"/>
    </i>
    <i t="grand">
      <x/>
    </i>
  </rowItems>
  <colItems count="1">
    <i/>
  </colItems>
  <pageFields count="1">
    <pageField fld="0" hier="-1"/>
  </pageFields>
  <dataFields count="1">
    <dataField name="Somme de Montant Facturé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3D534-D374-40AC-8B9C-3DB497FA0C3C}">
  <dimension ref="A1:G20"/>
  <sheetViews>
    <sheetView tabSelected="1" workbookViewId="0">
      <selection activeCell="B5" sqref="B5"/>
    </sheetView>
  </sheetViews>
  <sheetFormatPr baseColWidth="10" defaultColWidth="29" defaultRowHeight="14.25" x14ac:dyDescent="0.2"/>
  <cols>
    <col min="1" max="1" width="46.7109375" style="62" bestFit="1" customWidth="1"/>
    <col min="2" max="2" width="17.5703125" style="62" bestFit="1" customWidth="1"/>
    <col min="3" max="3" width="44.28515625" style="62" bestFit="1" customWidth="1"/>
    <col min="4" max="4" width="14.7109375" style="62" bestFit="1" customWidth="1"/>
    <col min="5" max="5" width="19.140625" style="64" customWidth="1"/>
    <col min="6" max="16384" width="29" style="62"/>
  </cols>
  <sheetData>
    <row r="1" spans="1:7" ht="62.25" customHeight="1" x14ac:dyDescent="0.2">
      <c r="A1" s="60" t="s">
        <v>78</v>
      </c>
      <c r="B1" s="60"/>
      <c r="C1" s="60"/>
      <c r="D1" s="60"/>
      <c r="E1" s="59"/>
    </row>
    <row r="4" spans="1:7" s="63" customFormat="1" ht="29.25" customHeight="1" x14ac:dyDescent="0.25">
      <c r="A4" s="74" t="s">
        <v>73</v>
      </c>
      <c r="B4" s="75">
        <v>43466</v>
      </c>
      <c r="C4" s="63" t="s">
        <v>79</v>
      </c>
      <c r="E4" s="64"/>
    </row>
    <row r="5" spans="1:7" s="63" customFormat="1" ht="29.25" customHeight="1" x14ac:dyDescent="0.25">
      <c r="A5" s="74" t="s">
        <v>56</v>
      </c>
      <c r="B5" s="75">
        <v>43486</v>
      </c>
      <c r="C5" s="63" t="s">
        <v>80</v>
      </c>
      <c r="E5" s="64"/>
    </row>
    <row r="6" spans="1:7" s="63" customFormat="1" ht="29.25" customHeight="1" x14ac:dyDescent="0.25">
      <c r="A6" s="67" t="s">
        <v>77</v>
      </c>
      <c r="B6" s="68">
        <f>_xlfn.DAYS($B$5,B4)</f>
        <v>20</v>
      </c>
      <c r="C6" s="69" t="s">
        <v>83</v>
      </c>
      <c r="E6" s="64"/>
    </row>
    <row r="7" spans="1:7" s="63" customFormat="1" ht="15" x14ac:dyDescent="0.25">
      <c r="A7" s="61" t="s">
        <v>76</v>
      </c>
      <c r="B7" s="70">
        <v>365</v>
      </c>
      <c r="C7" s="69"/>
      <c r="E7" s="64"/>
    </row>
    <row r="8" spans="1:7" s="63" customFormat="1" ht="29.25" customHeight="1" x14ac:dyDescent="0.25">
      <c r="A8" s="67" t="s">
        <v>57</v>
      </c>
      <c r="B8" s="68">
        <f>B7-B6</f>
        <v>345</v>
      </c>
      <c r="C8" s="69" t="s">
        <v>83</v>
      </c>
      <c r="E8" s="64"/>
    </row>
    <row r="9" spans="1:7" s="63" customFormat="1" ht="29.25" customHeight="1" x14ac:dyDescent="0.25">
      <c r="A9" s="71" t="s">
        <v>74</v>
      </c>
      <c r="B9" s="72">
        <v>70000</v>
      </c>
      <c r="C9" s="63" t="s">
        <v>81</v>
      </c>
      <c r="E9" s="64"/>
    </row>
    <row r="10" spans="1:7" s="63" customFormat="1" ht="29.25" customHeight="1" x14ac:dyDescent="0.25">
      <c r="A10" s="65" t="s">
        <v>58</v>
      </c>
      <c r="B10" s="66">
        <f>B9*$B$8/$B$7</f>
        <v>66164.38356164383</v>
      </c>
      <c r="C10" s="69" t="s">
        <v>83</v>
      </c>
      <c r="E10" s="64"/>
    </row>
    <row r="11" spans="1:7" s="63" customFormat="1" ht="29.25" customHeight="1" x14ac:dyDescent="0.25">
      <c r="A11" s="71" t="s">
        <v>75</v>
      </c>
      <c r="B11" s="73">
        <v>33200</v>
      </c>
      <c r="C11" s="63" t="s">
        <v>81</v>
      </c>
      <c r="E11" s="64"/>
    </row>
    <row r="12" spans="1:7" s="63" customFormat="1" ht="29.25" customHeight="1" x14ac:dyDescent="0.25">
      <c r="A12" s="65" t="s">
        <v>82</v>
      </c>
      <c r="B12" s="66">
        <f>B11*$B$8/$B$7</f>
        <v>31380.821917808218</v>
      </c>
      <c r="C12" s="69" t="s">
        <v>83</v>
      </c>
      <c r="E12" s="64"/>
    </row>
    <row r="15" spans="1:7" x14ac:dyDescent="0.2">
      <c r="E15" s="62"/>
    </row>
    <row r="16" spans="1:7" ht="15" x14ac:dyDescent="0.2">
      <c r="E16" s="62"/>
      <c r="F16" s="57"/>
      <c r="G16" s="57"/>
    </row>
    <row r="17" spans="1:7" ht="15.75" x14ac:dyDescent="0.2">
      <c r="A17" s="57"/>
      <c r="B17" s="57"/>
      <c r="C17" s="57"/>
      <c r="D17" s="57"/>
      <c r="E17" s="58"/>
      <c r="F17" s="57"/>
      <c r="G17" s="57"/>
    </row>
    <row r="18" spans="1:7" ht="15.75" x14ac:dyDescent="0.2">
      <c r="A18" s="57"/>
      <c r="B18" s="57"/>
      <c r="C18" s="57"/>
      <c r="D18" s="57"/>
      <c r="E18" s="58"/>
      <c r="F18" s="57"/>
      <c r="G18" s="57"/>
    </row>
    <row r="19" spans="1:7" ht="15.75" x14ac:dyDescent="0.2">
      <c r="A19" s="57"/>
      <c r="B19" s="57"/>
      <c r="C19" s="57"/>
      <c r="D19" s="57"/>
      <c r="E19" s="58"/>
      <c r="F19" s="57"/>
      <c r="G19" s="57"/>
    </row>
    <row r="20" spans="1:7" ht="15.75" x14ac:dyDescent="0.2">
      <c r="A20" s="57"/>
      <c r="B20" s="57"/>
      <c r="C20" s="57"/>
      <c r="D20" s="57"/>
      <c r="E20" s="58"/>
      <c r="F20" s="57"/>
      <c r="G20" s="57"/>
    </row>
  </sheetData>
  <sheetProtection algorithmName="SHA-512" hashValue="R4enwZ/aPyaPzDkT5jX3F617e7L6Nd3rDOnUP9XryTlrrRdPVMTQWqAXlfwgTFbAJW2N6yJw7P/es5c21/37eQ==" saltValue="v8ftQb1LpmcKxRoDlHML+A==" spinCount="100000" sheet="1" objects="1" scenarios="1"/>
  <mergeCells count="1">
    <mergeCell ref="A1:D1"/>
  </mergeCells>
  <printOptions horizontalCentered="1"/>
  <pageMargins left="0.98425196850393704" right="0.98425196850393704" top="0.98425196850393704" bottom="0.98425196850393704" header="0.51181102362204722" footer="0.51181102362204722"/>
  <pageSetup paperSize="9" orientation="landscape" r:id="rId1"/>
  <headerFooter>
    <oddFooter>&amp;RSecrétariat Excellence - 03/05/2019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93D03-24A4-4D37-8E2C-29C1364D2435}">
  <sheetPr>
    <pageSetUpPr fitToPage="1"/>
  </sheetPr>
  <dimension ref="A1:S43"/>
  <sheetViews>
    <sheetView topLeftCell="A5" workbookViewId="0">
      <selection activeCell="A43" sqref="A43:C43"/>
    </sheetView>
  </sheetViews>
  <sheetFormatPr baseColWidth="10" defaultRowHeight="16.5" x14ac:dyDescent="0.3"/>
  <cols>
    <col min="1" max="1" width="14.28515625" style="48" customWidth="1"/>
    <col min="2" max="2" width="10.140625" style="48" bestFit="1" customWidth="1"/>
    <col min="3" max="3" width="11.7109375" style="48" customWidth="1"/>
    <col min="4" max="5" width="16.5703125" style="48" customWidth="1"/>
    <col min="6" max="6" width="16.7109375" style="48" bestFit="1" customWidth="1"/>
    <col min="7" max="7" width="16" style="48" bestFit="1" customWidth="1"/>
    <col min="8" max="8" width="16.7109375" style="48" bestFit="1" customWidth="1"/>
    <col min="9" max="9" width="15.140625" style="48" bestFit="1" customWidth="1"/>
    <col min="10" max="10" width="9.5703125" style="48" bestFit="1" customWidth="1"/>
    <col min="11" max="11" width="11" style="48" customWidth="1"/>
    <col min="12" max="12" width="13.5703125" style="49" customWidth="1"/>
    <col min="13" max="13" width="11.42578125" style="35"/>
    <col min="14" max="14" width="6.42578125" style="35" customWidth="1"/>
    <col min="15" max="15" width="7.42578125" style="35" customWidth="1"/>
    <col min="16" max="16" width="10.42578125" style="35" bestFit="1" customWidth="1"/>
    <col min="17" max="16384" width="11.42578125" style="35"/>
  </cols>
  <sheetData>
    <row r="1" spans="1:19" ht="30" x14ac:dyDescent="0.3">
      <c r="A1" s="34" t="s">
        <v>61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9" ht="30" x14ac:dyDescent="0.3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9" s="55" customFormat="1" ht="18" x14ac:dyDescent="0.25">
      <c r="A3" s="52" t="s">
        <v>64</v>
      </c>
      <c r="B3" s="53" t="s">
        <v>65</v>
      </c>
      <c r="C3" s="52"/>
      <c r="D3" s="53" t="s">
        <v>66</v>
      </c>
      <c r="E3" s="53"/>
      <c r="F3" s="52"/>
      <c r="G3" s="52"/>
      <c r="H3" s="52"/>
      <c r="I3" s="52"/>
      <c r="J3" s="52"/>
      <c r="K3" s="52"/>
      <c r="L3" s="54"/>
    </row>
    <row r="5" spans="1:19" ht="20.25" x14ac:dyDescent="0.3">
      <c r="A5" s="37">
        <v>2019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9" s="40" customFormat="1" ht="33" x14ac:dyDescent="0.25">
      <c r="A6" s="38" t="s">
        <v>62</v>
      </c>
      <c r="B6" s="39" t="s">
        <v>22</v>
      </c>
      <c r="C6" s="39" t="s">
        <v>21</v>
      </c>
      <c r="D6" s="39" t="s">
        <v>20</v>
      </c>
      <c r="E6" s="39" t="s">
        <v>18</v>
      </c>
      <c r="F6" s="39" t="s">
        <v>69</v>
      </c>
      <c r="G6" s="39" t="s">
        <v>17</v>
      </c>
      <c r="H6" s="39" t="s">
        <v>16</v>
      </c>
      <c r="I6" s="39" t="s">
        <v>19</v>
      </c>
      <c r="J6" s="56" t="s">
        <v>71</v>
      </c>
      <c r="K6" s="39" t="s">
        <v>15</v>
      </c>
      <c r="L6" s="76" t="s">
        <v>14</v>
      </c>
    </row>
    <row r="7" spans="1:19" x14ac:dyDescent="0.3">
      <c r="A7" s="41">
        <v>43466</v>
      </c>
      <c r="B7" s="42">
        <v>0</v>
      </c>
      <c r="C7" s="42">
        <v>0</v>
      </c>
      <c r="D7" s="43">
        <v>0</v>
      </c>
      <c r="E7" s="42"/>
      <c r="F7" s="44" t="s">
        <v>1</v>
      </c>
      <c r="G7" s="44"/>
      <c r="H7" s="42"/>
      <c r="I7" s="43">
        <v>0</v>
      </c>
      <c r="J7" s="43">
        <v>0</v>
      </c>
      <c r="K7" s="42" t="str">
        <f>IF(G7="","",CHOOSE(MONTH(G7),"Janvier","Février","Mars","Avril","Mai","Juin","Juillet","Août","Septembre","Octobre","Novembre","Décembre"))</f>
        <v/>
      </c>
      <c r="L7" s="120">
        <v>0</v>
      </c>
    </row>
    <row r="8" spans="1:19" x14ac:dyDescent="0.3">
      <c r="A8" s="41">
        <v>43497</v>
      </c>
      <c r="B8" s="42">
        <v>0</v>
      </c>
      <c r="C8" s="42">
        <v>0</v>
      </c>
      <c r="D8" s="43">
        <v>0</v>
      </c>
      <c r="E8" s="42"/>
      <c r="F8" s="44" t="s">
        <v>1</v>
      </c>
      <c r="G8" s="44"/>
      <c r="H8" s="42"/>
      <c r="I8" s="43">
        <v>0</v>
      </c>
      <c r="J8" s="43">
        <v>0</v>
      </c>
      <c r="K8" s="42" t="str">
        <f>IF(G8="","",CHOOSE(MONTH(G8),"Janvier","Février","Mars","Avril","Mai","Juin","Juillet","Août","Septembre","Octobre","Novembre","Décembre"))</f>
        <v/>
      </c>
      <c r="L8" s="120">
        <v>0</v>
      </c>
    </row>
    <row r="9" spans="1:19" x14ac:dyDescent="0.3">
      <c r="A9" s="132">
        <v>43525</v>
      </c>
      <c r="B9" s="133" t="s">
        <v>59</v>
      </c>
      <c r="C9" s="133">
        <v>8</v>
      </c>
      <c r="D9" s="134">
        <v>275.5</v>
      </c>
      <c r="E9" s="133" t="s">
        <v>4</v>
      </c>
      <c r="F9" s="135">
        <v>43165</v>
      </c>
      <c r="G9" s="135">
        <v>43530</v>
      </c>
      <c r="H9" s="133" t="s">
        <v>2</v>
      </c>
      <c r="I9" s="134">
        <v>275.5</v>
      </c>
      <c r="J9" s="133" t="s">
        <v>70</v>
      </c>
      <c r="K9" s="133" t="s">
        <v>13</v>
      </c>
      <c r="L9" s="138">
        <f t="shared" ref="L9:L22" si="0">D9/C9</f>
        <v>34.4375</v>
      </c>
    </row>
    <row r="10" spans="1:19" x14ac:dyDescent="0.3">
      <c r="A10" s="132">
        <v>43525</v>
      </c>
      <c r="B10" s="133" t="s">
        <v>59</v>
      </c>
      <c r="C10" s="133">
        <v>8</v>
      </c>
      <c r="D10" s="134">
        <v>257</v>
      </c>
      <c r="E10" s="133" t="s">
        <v>5</v>
      </c>
      <c r="F10" s="135">
        <v>43546</v>
      </c>
      <c r="G10" s="135">
        <v>43550</v>
      </c>
      <c r="H10" s="133" t="s">
        <v>12</v>
      </c>
      <c r="I10" s="134">
        <v>257</v>
      </c>
      <c r="J10" s="133" t="s">
        <v>72</v>
      </c>
      <c r="K10" s="133" t="s">
        <v>13</v>
      </c>
      <c r="L10" s="138">
        <f t="shared" si="0"/>
        <v>32.125</v>
      </c>
    </row>
    <row r="11" spans="1:19" x14ac:dyDescent="0.3">
      <c r="A11" s="132">
        <v>43525</v>
      </c>
      <c r="B11" s="133" t="s">
        <v>60</v>
      </c>
      <c r="C11" s="133">
        <v>8</v>
      </c>
      <c r="D11" s="134">
        <v>232</v>
      </c>
      <c r="E11" s="133" t="s">
        <v>6</v>
      </c>
      <c r="F11" s="135">
        <v>43553</v>
      </c>
      <c r="G11" s="135">
        <v>43559</v>
      </c>
      <c r="H11" s="133" t="s">
        <v>12</v>
      </c>
      <c r="I11" s="134">
        <v>232</v>
      </c>
      <c r="J11" s="133" t="s">
        <v>72</v>
      </c>
      <c r="K11" s="133" t="s">
        <v>11</v>
      </c>
      <c r="L11" s="138">
        <f t="shared" si="0"/>
        <v>29</v>
      </c>
    </row>
    <row r="12" spans="1:19" x14ac:dyDescent="0.3">
      <c r="A12" s="132">
        <v>43556</v>
      </c>
      <c r="B12" s="133" t="s">
        <v>60</v>
      </c>
      <c r="C12" s="133">
        <v>24</v>
      </c>
      <c r="D12" s="134">
        <v>721</v>
      </c>
      <c r="E12" s="133" t="s">
        <v>7</v>
      </c>
      <c r="F12" s="135">
        <v>43574</v>
      </c>
      <c r="G12" s="135">
        <v>43584</v>
      </c>
      <c r="H12" s="133" t="s">
        <v>12</v>
      </c>
      <c r="I12" s="134">
        <v>721</v>
      </c>
      <c r="J12" s="133" t="s">
        <v>72</v>
      </c>
      <c r="K12" s="133" t="s">
        <v>11</v>
      </c>
      <c r="L12" s="138">
        <f t="shared" si="0"/>
        <v>30.041666666666668</v>
      </c>
    </row>
    <row r="13" spans="1:19" x14ac:dyDescent="0.3">
      <c r="A13" s="132">
        <v>43556</v>
      </c>
      <c r="B13" s="133" t="s">
        <v>3</v>
      </c>
      <c r="C13" s="133">
        <f>35/2</f>
        <v>17.5</v>
      </c>
      <c r="D13" s="134">
        <v>480</v>
      </c>
      <c r="E13" s="133" t="s">
        <v>8</v>
      </c>
      <c r="F13" s="135">
        <v>43581</v>
      </c>
      <c r="G13" s="135">
        <v>43584</v>
      </c>
      <c r="H13" s="133" t="s">
        <v>12</v>
      </c>
      <c r="I13" s="134">
        <v>480</v>
      </c>
      <c r="J13" s="133" t="s">
        <v>70</v>
      </c>
      <c r="K13" s="133" t="s">
        <v>11</v>
      </c>
      <c r="L13" s="138">
        <f t="shared" si="0"/>
        <v>27.428571428571427</v>
      </c>
      <c r="O13" s="35" t="s">
        <v>1</v>
      </c>
    </row>
    <row r="14" spans="1:19" x14ac:dyDescent="0.3">
      <c r="A14" s="132">
        <v>43556</v>
      </c>
      <c r="B14" s="133" t="s">
        <v>59</v>
      </c>
      <c r="C14" s="133">
        <v>12</v>
      </c>
      <c r="D14" s="134">
        <v>352</v>
      </c>
      <c r="E14" s="133" t="s">
        <v>9</v>
      </c>
      <c r="F14" s="135">
        <v>43581</v>
      </c>
      <c r="G14" s="135">
        <v>43584</v>
      </c>
      <c r="H14" s="133" t="s">
        <v>12</v>
      </c>
      <c r="I14" s="134">
        <v>352</v>
      </c>
      <c r="J14" s="133" t="s">
        <v>72</v>
      </c>
      <c r="K14" s="133" t="s">
        <v>11</v>
      </c>
      <c r="L14" s="138">
        <f t="shared" si="0"/>
        <v>29.333333333333332</v>
      </c>
      <c r="N14" s="35" t="s">
        <v>1</v>
      </c>
      <c r="R14" s="45"/>
      <c r="S14" s="46"/>
    </row>
    <row r="15" spans="1:19" x14ac:dyDescent="0.3">
      <c r="A15" s="132">
        <v>43586</v>
      </c>
      <c r="B15" s="133" t="s">
        <v>59</v>
      </c>
      <c r="C15" s="133">
        <f>35/2</f>
        <v>17.5</v>
      </c>
      <c r="D15" s="134">
        <v>550</v>
      </c>
      <c r="E15" s="133" t="s">
        <v>10</v>
      </c>
      <c r="F15" s="135">
        <v>43586</v>
      </c>
      <c r="G15" s="135"/>
      <c r="H15" s="133"/>
      <c r="I15" s="134">
        <v>0</v>
      </c>
      <c r="J15" s="133"/>
      <c r="K15" s="133"/>
      <c r="L15" s="138">
        <f t="shared" si="0"/>
        <v>31.428571428571427</v>
      </c>
    </row>
    <row r="16" spans="1:19" x14ac:dyDescent="0.3">
      <c r="A16" s="132">
        <v>43617</v>
      </c>
      <c r="B16" s="133"/>
      <c r="C16" s="133"/>
      <c r="D16" s="134">
        <v>0</v>
      </c>
      <c r="E16" s="133"/>
      <c r="F16" s="135"/>
      <c r="G16" s="135"/>
      <c r="H16" s="133"/>
      <c r="I16" s="134">
        <v>0</v>
      </c>
      <c r="J16" s="133"/>
      <c r="K16" s="133"/>
      <c r="L16" s="138" t="e">
        <f t="shared" si="0"/>
        <v>#DIV/0!</v>
      </c>
    </row>
    <row r="17" spans="1:12" x14ac:dyDescent="0.3">
      <c r="A17" s="132">
        <v>43647</v>
      </c>
      <c r="B17" s="133"/>
      <c r="C17" s="133"/>
      <c r="D17" s="134">
        <v>0</v>
      </c>
      <c r="E17" s="133"/>
      <c r="F17" s="135"/>
      <c r="G17" s="135"/>
      <c r="H17" s="133"/>
      <c r="I17" s="134">
        <v>0</v>
      </c>
      <c r="J17" s="133"/>
      <c r="K17" s="133"/>
      <c r="L17" s="138" t="e">
        <f t="shared" si="0"/>
        <v>#DIV/0!</v>
      </c>
    </row>
    <row r="18" spans="1:12" x14ac:dyDescent="0.3">
      <c r="A18" s="132">
        <v>43678</v>
      </c>
      <c r="B18" s="133"/>
      <c r="C18" s="133"/>
      <c r="D18" s="134">
        <v>0</v>
      </c>
      <c r="E18" s="133"/>
      <c r="F18" s="136"/>
      <c r="G18" s="135"/>
      <c r="H18" s="133"/>
      <c r="I18" s="134">
        <v>0</v>
      </c>
      <c r="J18" s="133"/>
      <c r="K18" s="133"/>
      <c r="L18" s="138" t="e">
        <f t="shared" si="0"/>
        <v>#DIV/0!</v>
      </c>
    </row>
    <row r="19" spans="1:12" x14ac:dyDescent="0.3">
      <c r="A19" s="132">
        <v>43709</v>
      </c>
      <c r="B19" s="133"/>
      <c r="C19" s="133"/>
      <c r="D19" s="134">
        <v>0</v>
      </c>
      <c r="E19" s="133"/>
      <c r="F19" s="136"/>
      <c r="G19" s="135"/>
      <c r="H19" s="133"/>
      <c r="I19" s="134">
        <v>0</v>
      </c>
      <c r="J19" s="133"/>
      <c r="K19" s="133"/>
      <c r="L19" s="138" t="e">
        <f t="shared" si="0"/>
        <v>#DIV/0!</v>
      </c>
    </row>
    <row r="20" spans="1:12" x14ac:dyDescent="0.3">
      <c r="A20" s="132">
        <v>43739</v>
      </c>
      <c r="B20" s="133"/>
      <c r="C20" s="133"/>
      <c r="D20" s="134">
        <v>0</v>
      </c>
      <c r="E20" s="133"/>
      <c r="F20" s="136"/>
      <c r="G20" s="135"/>
      <c r="H20" s="133"/>
      <c r="I20" s="134">
        <v>0</v>
      </c>
      <c r="J20" s="133"/>
      <c r="K20" s="133"/>
      <c r="L20" s="138" t="e">
        <f t="shared" si="0"/>
        <v>#DIV/0!</v>
      </c>
    </row>
    <row r="21" spans="1:12" x14ac:dyDescent="0.3">
      <c r="A21" s="132">
        <v>43770</v>
      </c>
      <c r="B21" s="133"/>
      <c r="C21" s="133"/>
      <c r="D21" s="134">
        <v>0</v>
      </c>
      <c r="E21" s="133"/>
      <c r="F21" s="136"/>
      <c r="G21" s="135"/>
      <c r="H21" s="133"/>
      <c r="I21" s="134">
        <v>0</v>
      </c>
      <c r="J21" s="133"/>
      <c r="K21" s="133"/>
      <c r="L21" s="138" t="e">
        <f t="shared" si="0"/>
        <v>#DIV/0!</v>
      </c>
    </row>
    <row r="22" spans="1:12" x14ac:dyDescent="0.3">
      <c r="A22" s="137">
        <v>43800</v>
      </c>
      <c r="B22" s="133"/>
      <c r="C22" s="133"/>
      <c r="D22" s="134">
        <v>0</v>
      </c>
      <c r="E22" s="133"/>
      <c r="F22" s="136"/>
      <c r="G22" s="135"/>
      <c r="H22" s="133"/>
      <c r="I22" s="134">
        <v>0</v>
      </c>
      <c r="J22" s="133"/>
      <c r="K22" s="133"/>
      <c r="L22" s="138" t="e">
        <f t="shared" si="0"/>
        <v>#DIV/0!</v>
      </c>
    </row>
    <row r="23" spans="1:12" s="119" customFormat="1" ht="20.25" x14ac:dyDescent="0.25">
      <c r="A23" s="121" t="s">
        <v>63</v>
      </c>
      <c r="B23" s="122"/>
      <c r="C23" s="123">
        <f>SUBTOTAL(9,C7:C22)</f>
        <v>95</v>
      </c>
      <c r="D23" s="124">
        <f>SUBTOTAL(9,D7:D22)</f>
        <v>2867.5</v>
      </c>
      <c r="E23" s="125"/>
      <c r="F23" s="125"/>
      <c r="G23" s="125"/>
      <c r="H23" s="125"/>
      <c r="I23" s="126">
        <f>SUBTOTAL(9,I7:I22)</f>
        <v>2317.5</v>
      </c>
      <c r="J23" s="125"/>
      <c r="K23" s="125"/>
      <c r="L23" s="127">
        <f>+D23/C23</f>
        <v>30.184210526315791</v>
      </c>
    </row>
    <row r="25" spans="1:12" ht="17.25" thickBot="1" x14ac:dyDescent="0.35"/>
    <row r="26" spans="1:12" ht="21" thickBot="1" x14ac:dyDescent="0.35">
      <c r="A26" s="47" t="s">
        <v>67</v>
      </c>
      <c r="B26" s="47"/>
      <c r="C26" s="47"/>
      <c r="D26" s="35"/>
      <c r="E26" s="35"/>
      <c r="F26" s="118">
        <f>'Calcul proratisation PLAFOND CA'!B10</f>
        <v>66164.38356164383</v>
      </c>
      <c r="G26" s="35"/>
      <c r="H26" s="35"/>
      <c r="I26" s="47"/>
      <c r="J26" s="47"/>
    </row>
    <row r="27" spans="1:12" ht="17.25" thickBot="1" x14ac:dyDescent="0.35">
      <c r="C27" s="35"/>
    </row>
    <row r="28" spans="1:12" ht="21" thickBot="1" x14ac:dyDescent="0.35">
      <c r="A28" s="47" t="s">
        <v>68</v>
      </c>
      <c r="B28" s="35"/>
      <c r="C28" s="50"/>
      <c r="D28" s="51"/>
      <c r="E28" s="51"/>
      <c r="F28" s="118">
        <f>'Calcul proratisation PLAFOND CA'!B12</f>
        <v>31380.821917808218</v>
      </c>
    </row>
    <row r="29" spans="1:12" x14ac:dyDescent="0.3">
      <c r="A29" s="35"/>
      <c r="B29" s="35"/>
      <c r="C29" s="35"/>
    </row>
    <row r="30" spans="1:12" x14ac:dyDescent="0.3">
      <c r="A30" s="35"/>
      <c r="B30" s="35"/>
      <c r="C30" s="35"/>
    </row>
    <row r="31" spans="1:12" x14ac:dyDescent="0.3">
      <c r="A31" s="128" t="s">
        <v>94</v>
      </c>
      <c r="B31" s="129" t="s">
        <v>95</v>
      </c>
      <c r="C31" s="129"/>
      <c r="D31" s="130"/>
    </row>
    <row r="32" spans="1:12" x14ac:dyDescent="0.3">
      <c r="A32" s="128" t="s">
        <v>96</v>
      </c>
      <c r="B32" s="129" t="s">
        <v>92</v>
      </c>
      <c r="C32" s="129"/>
      <c r="D32" s="130"/>
    </row>
    <row r="33" spans="1:4" x14ac:dyDescent="0.3">
      <c r="A33" s="128" t="s">
        <v>97</v>
      </c>
      <c r="B33" s="129" t="s">
        <v>93</v>
      </c>
      <c r="C33" s="129"/>
      <c r="D33" s="130"/>
    </row>
    <row r="34" spans="1:4" x14ac:dyDescent="0.3">
      <c r="A34" s="128"/>
      <c r="B34" s="129" t="s">
        <v>101</v>
      </c>
      <c r="C34" s="129"/>
      <c r="D34" s="130"/>
    </row>
    <row r="35" spans="1:4" x14ac:dyDescent="0.3">
      <c r="A35" s="129" t="s">
        <v>98</v>
      </c>
      <c r="B35" s="129" t="s">
        <v>99</v>
      </c>
      <c r="C35" s="129"/>
      <c r="D35" s="130"/>
    </row>
    <row r="36" spans="1:4" x14ac:dyDescent="0.3">
      <c r="A36" s="131" t="s">
        <v>100</v>
      </c>
      <c r="B36" s="130"/>
      <c r="C36" s="130"/>
      <c r="D36" s="130"/>
    </row>
    <row r="38" spans="1:4" x14ac:dyDescent="0.3">
      <c r="A38" s="31" t="s">
        <v>106</v>
      </c>
    </row>
    <row r="39" spans="1:4" x14ac:dyDescent="0.3">
      <c r="A39" s="31" t="s">
        <v>102</v>
      </c>
    </row>
    <row r="40" spans="1:4" x14ac:dyDescent="0.3">
      <c r="A40" s="31" t="s">
        <v>103</v>
      </c>
    </row>
    <row r="41" spans="1:4" x14ac:dyDescent="0.3">
      <c r="A41" s="31" t="s">
        <v>104</v>
      </c>
    </row>
    <row r="42" spans="1:4" x14ac:dyDescent="0.3">
      <c r="A42" s="31" t="s">
        <v>105</v>
      </c>
    </row>
    <row r="43" spans="1:4" x14ac:dyDescent="0.3">
      <c r="A43" s="31" t="s">
        <v>107</v>
      </c>
      <c r="B43" s="31"/>
      <c r="C43" s="31"/>
    </row>
  </sheetData>
  <sheetProtection formatCells="0" formatColumns="0" formatRows="0" insertColumns="0" insertRows="0" deleteColumns="0" deleteRows="0" selectLockedCells="1" selectUnlockedCells="1"/>
  <autoFilter ref="A6:S22" xr:uid="{58EF1EE4-167B-40F2-AF7F-0FC35041D593}"/>
  <mergeCells count="3">
    <mergeCell ref="A5:L5"/>
    <mergeCell ref="A23:B23"/>
    <mergeCell ref="A1:L1"/>
  </mergeCells>
  <conditionalFormatting sqref="G15">
    <cfRule type="cellIs" dxfId="6" priority="7" operator="equal">
      <formula>0</formula>
    </cfRule>
  </conditionalFormatting>
  <conditionalFormatting sqref="G16:G22">
    <cfRule type="cellIs" dxfId="5" priority="6" operator="equal">
      <formula>0</formula>
    </cfRule>
  </conditionalFormatting>
  <conditionalFormatting sqref="I15:I22">
    <cfRule type="cellIs" dxfId="4" priority="4" operator="equal">
      <formula>" -   € "</formula>
    </cfRule>
    <cfRule type="cellIs" dxfId="3" priority="5" operator="lessThan">
      <formula>0</formula>
    </cfRule>
  </conditionalFormatting>
  <conditionalFormatting sqref="I15">
    <cfRule type="cellIs" dxfId="2" priority="3" operator="equal">
      <formula>" -   € "</formula>
    </cfRule>
  </conditionalFormatting>
  <conditionalFormatting sqref="I23">
    <cfRule type="cellIs" dxfId="1" priority="20" operator="lessThan">
      <formula>$F$26</formula>
    </cfRule>
    <cfRule type="cellIs" dxfId="0" priority="21" operator="greaterThan">
      <formula>$F$26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Footer>&amp;RSecrétariat Excellence - 03 05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6A2BC-77D4-4BA3-82EE-7A785E9FB307}">
  <sheetPr>
    <pageSetUpPr fitToPage="1"/>
  </sheetPr>
  <dimension ref="A1:J38"/>
  <sheetViews>
    <sheetView topLeftCell="A19" zoomScaleNormal="100" workbookViewId="0">
      <selection activeCell="B28" sqref="B28"/>
    </sheetView>
  </sheetViews>
  <sheetFormatPr baseColWidth="10" defaultRowHeight="15" x14ac:dyDescent="0.25"/>
  <cols>
    <col min="1" max="1" width="30.140625" style="30" customWidth="1"/>
    <col min="2" max="2" width="27.42578125" style="30" customWidth="1"/>
    <col min="3" max="3" width="14.140625" style="30" customWidth="1"/>
    <col min="4" max="4" width="13" style="30" bestFit="1" customWidth="1"/>
    <col min="5" max="5" width="13.7109375" style="30" bestFit="1" customWidth="1"/>
    <col min="6" max="6" width="14.5703125" style="30" customWidth="1"/>
    <col min="7" max="8" width="13.42578125" style="30" bestFit="1" customWidth="1"/>
    <col min="9" max="9" width="15.42578125" style="30" bestFit="1" customWidth="1"/>
    <col min="10" max="10" width="13.42578125" style="30" customWidth="1"/>
    <col min="11" max="11" width="10.42578125" style="30" customWidth="1"/>
    <col min="12" max="16384" width="11.42578125" style="30"/>
  </cols>
  <sheetData>
    <row r="1" spans="1:10" ht="18" x14ac:dyDescent="0.25">
      <c r="A1" s="33" t="s">
        <v>86</v>
      </c>
    </row>
    <row r="2" spans="1:10" ht="15.75" x14ac:dyDescent="0.25">
      <c r="A2" s="78" t="s">
        <v>87</v>
      </c>
    </row>
    <row r="3" spans="1:10" x14ac:dyDescent="0.25">
      <c r="A3" s="30" t="s">
        <v>88</v>
      </c>
    </row>
    <row r="5" spans="1:10" ht="15.75" x14ac:dyDescent="0.25">
      <c r="A5" s="79" t="s">
        <v>23</v>
      </c>
      <c r="B5" s="81">
        <v>5.5E-2</v>
      </c>
      <c r="C5" s="30" t="s">
        <v>24</v>
      </c>
      <c r="E5" s="30" t="s">
        <v>89</v>
      </c>
    </row>
    <row r="6" spans="1:10" x14ac:dyDescent="0.25">
      <c r="A6" s="80" t="s">
        <v>85</v>
      </c>
      <c r="B6" s="82">
        <v>0.11</v>
      </c>
      <c r="C6" s="30" t="s">
        <v>25</v>
      </c>
      <c r="E6" s="30" t="s">
        <v>90</v>
      </c>
    </row>
    <row r="7" spans="1:10" x14ac:dyDescent="0.25">
      <c r="B7" s="83">
        <v>0.16500000000000001</v>
      </c>
      <c r="C7" s="30" t="s">
        <v>26</v>
      </c>
      <c r="E7" s="30" t="s">
        <v>90</v>
      </c>
    </row>
    <row r="8" spans="1:10" x14ac:dyDescent="0.25">
      <c r="B8" s="82">
        <v>0.22</v>
      </c>
      <c r="C8" s="30" t="s">
        <v>27</v>
      </c>
      <c r="E8" s="30" t="s">
        <v>91</v>
      </c>
    </row>
    <row r="10" spans="1:10" ht="78.75" x14ac:dyDescent="0.25">
      <c r="A10" s="6" t="s">
        <v>32</v>
      </c>
      <c r="B10" s="6" t="s">
        <v>29</v>
      </c>
      <c r="C10" s="6" t="s">
        <v>28</v>
      </c>
      <c r="D10" s="6" t="s">
        <v>51</v>
      </c>
      <c r="E10" s="6" t="s">
        <v>30</v>
      </c>
      <c r="F10" s="7" t="s">
        <v>36</v>
      </c>
      <c r="G10" s="7" t="s">
        <v>37</v>
      </c>
      <c r="H10" s="6" t="s">
        <v>31</v>
      </c>
      <c r="I10" s="6" t="s">
        <v>38</v>
      </c>
      <c r="J10" s="8" t="s">
        <v>35</v>
      </c>
    </row>
    <row r="11" spans="1:10" ht="15.75" x14ac:dyDescent="0.25">
      <c r="A11" s="1" t="s">
        <v>24</v>
      </c>
      <c r="B11" s="2">
        <v>1.7000000000000001E-2</v>
      </c>
      <c r="C11" s="2">
        <v>3.0000000000000001E-3</v>
      </c>
      <c r="D11" s="2">
        <v>4.7999999999999996E-3</v>
      </c>
      <c r="E11" s="2">
        <v>5.5E-2</v>
      </c>
      <c r="F11" s="84"/>
      <c r="G11" s="85"/>
      <c r="H11" s="3">
        <v>0</v>
      </c>
      <c r="I11" s="3"/>
      <c r="J11" s="9">
        <f>SUM(B11:E11)</f>
        <v>7.9799999999999996E-2</v>
      </c>
    </row>
    <row r="12" spans="1:10" ht="15.75" x14ac:dyDescent="0.25">
      <c r="A12" s="4">
        <f>'Détail '!I23</f>
        <v>2317.5</v>
      </c>
      <c r="B12" s="5">
        <f>A12*B11</f>
        <v>39.397500000000001</v>
      </c>
      <c r="C12" s="5">
        <f>A12*C11</f>
        <v>6.9525000000000006</v>
      </c>
      <c r="D12" s="5">
        <f>B12*D11</f>
        <v>0.189108</v>
      </c>
      <c r="E12" s="5">
        <f>A12*E11</f>
        <v>127.46250000000001</v>
      </c>
      <c r="F12" s="86">
        <f>SUM(B12:E12)</f>
        <v>174.001608</v>
      </c>
      <c r="G12" s="86">
        <f>A12-F12</f>
        <v>2143.498392</v>
      </c>
      <c r="H12" s="12">
        <v>0</v>
      </c>
      <c r="I12" s="5">
        <f>G12-H12</f>
        <v>2143.498392</v>
      </c>
      <c r="J12" s="10"/>
    </row>
    <row r="13" spans="1:10" ht="22.5" x14ac:dyDescent="0.25">
      <c r="F13" s="78"/>
      <c r="G13" s="78"/>
      <c r="H13" s="77" t="s">
        <v>84</v>
      </c>
      <c r="I13" s="87"/>
      <c r="J13" s="11"/>
    </row>
    <row r="14" spans="1:10" ht="30" x14ac:dyDescent="0.25">
      <c r="A14" s="19" t="s">
        <v>33</v>
      </c>
      <c r="B14" s="20">
        <v>1.7000000000000001E-2</v>
      </c>
      <c r="C14" s="20">
        <v>3.0000000000000001E-3</v>
      </c>
      <c r="D14" s="20">
        <v>4.7999999999999996E-3</v>
      </c>
      <c r="E14" s="20">
        <v>0.11</v>
      </c>
      <c r="F14" s="88"/>
      <c r="G14" s="88"/>
      <c r="H14" s="21" t="s">
        <v>1</v>
      </c>
      <c r="I14" s="21"/>
      <c r="J14" s="22">
        <f>SUM(B14:E14)</f>
        <v>0.1348</v>
      </c>
    </row>
    <row r="15" spans="1:10" ht="15.75" x14ac:dyDescent="0.25">
      <c r="A15" s="23">
        <v>5000</v>
      </c>
      <c r="B15" s="24">
        <f>A15*B14</f>
        <v>85</v>
      </c>
      <c r="C15" s="24">
        <f>A15*C14</f>
        <v>15</v>
      </c>
      <c r="D15" s="24">
        <f>A15*D14</f>
        <v>23.999999999999996</v>
      </c>
      <c r="E15" s="24">
        <f>A15*E14</f>
        <v>550</v>
      </c>
      <c r="F15" s="89">
        <f>SUM(B15:E15)</f>
        <v>674</v>
      </c>
      <c r="G15" s="89">
        <f>A15-F15</f>
        <v>4326</v>
      </c>
      <c r="H15" s="25"/>
      <c r="I15" s="25"/>
      <c r="J15" s="26"/>
    </row>
    <row r="16" spans="1:10" ht="15.75" x14ac:dyDescent="0.25">
      <c r="A16" s="90"/>
      <c r="B16" s="90"/>
      <c r="C16" s="90"/>
      <c r="D16" s="90"/>
      <c r="E16" s="90"/>
      <c r="F16" s="91"/>
      <c r="G16" s="91"/>
      <c r="H16" s="90"/>
      <c r="I16" s="90"/>
      <c r="J16" s="27"/>
    </row>
    <row r="17" spans="1:10" ht="30" x14ac:dyDescent="0.25">
      <c r="A17" s="19" t="s">
        <v>34</v>
      </c>
      <c r="B17" s="20">
        <v>1.7000000000000001E-2</v>
      </c>
      <c r="C17" s="20">
        <v>3.0000000000000001E-3</v>
      </c>
      <c r="D17" s="20">
        <v>4.7999999999999996E-3</v>
      </c>
      <c r="E17" s="20">
        <v>0.16500000000000001</v>
      </c>
      <c r="F17" s="88"/>
      <c r="G17" s="88"/>
      <c r="H17" s="21" t="s">
        <v>1</v>
      </c>
      <c r="I17" s="21"/>
      <c r="J17" s="22">
        <f>SUM(B17:E17)</f>
        <v>0.1898</v>
      </c>
    </row>
    <row r="18" spans="1:10" ht="15.75" x14ac:dyDescent="0.25">
      <c r="A18" s="23">
        <v>5000</v>
      </c>
      <c r="B18" s="24">
        <f>A18*B17</f>
        <v>85</v>
      </c>
      <c r="C18" s="24">
        <f>A18*C17</f>
        <v>15</v>
      </c>
      <c r="D18" s="24">
        <f>A18*D17</f>
        <v>23.999999999999996</v>
      </c>
      <c r="E18" s="24">
        <f>A18*E17</f>
        <v>825</v>
      </c>
      <c r="F18" s="89">
        <f>SUM(B18:E18)</f>
        <v>949</v>
      </c>
      <c r="G18" s="89">
        <f>A18-F18</f>
        <v>4051</v>
      </c>
      <c r="H18" s="25"/>
      <c r="I18" s="25"/>
      <c r="J18" s="26"/>
    </row>
    <row r="19" spans="1:10" ht="15.75" x14ac:dyDescent="0.25">
      <c r="A19" s="90"/>
      <c r="B19" s="90"/>
      <c r="C19" s="90"/>
      <c r="D19" s="90"/>
      <c r="E19" s="90"/>
      <c r="F19" s="91"/>
      <c r="G19" s="91"/>
      <c r="H19" s="90"/>
      <c r="I19" s="90"/>
      <c r="J19" s="27"/>
    </row>
    <row r="20" spans="1:10" ht="15.75" x14ac:dyDescent="0.25">
      <c r="A20" s="19" t="s">
        <v>27</v>
      </c>
      <c r="B20" s="20">
        <v>1.7000000000000001E-2</v>
      </c>
      <c r="C20" s="20">
        <v>3.0000000000000001E-3</v>
      </c>
      <c r="D20" s="20">
        <v>4.7999999999999996E-3</v>
      </c>
      <c r="E20" s="20">
        <v>0.22</v>
      </c>
      <c r="F20" s="88"/>
      <c r="G20" s="88"/>
      <c r="H20" s="21" t="s">
        <v>1</v>
      </c>
      <c r="I20" s="21"/>
      <c r="J20" s="22">
        <f>SUM(B20:E20)</f>
        <v>0.24479999999999999</v>
      </c>
    </row>
    <row r="21" spans="1:10" ht="15.75" x14ac:dyDescent="0.25">
      <c r="A21" s="23">
        <v>5000</v>
      </c>
      <c r="B21" s="24">
        <f>A21*B20</f>
        <v>85</v>
      </c>
      <c r="C21" s="24">
        <f>A21*C20</f>
        <v>15</v>
      </c>
      <c r="D21" s="24">
        <f>A21*D20</f>
        <v>23.999999999999996</v>
      </c>
      <c r="E21" s="24">
        <f>A21*E20</f>
        <v>1100</v>
      </c>
      <c r="F21" s="89">
        <f>SUM(B21:E21)</f>
        <v>1224</v>
      </c>
      <c r="G21" s="89">
        <f>A21-F21</f>
        <v>3776</v>
      </c>
      <c r="H21" s="25"/>
      <c r="I21" s="25"/>
      <c r="J21" s="26"/>
    </row>
    <row r="22" spans="1:10" ht="15.75" thickBot="1" x14ac:dyDescent="0.3"/>
    <row r="23" spans="1:10" ht="111" thickBot="1" x14ac:dyDescent="0.3">
      <c r="A23" s="17">
        <v>2019</v>
      </c>
      <c r="B23" s="18" t="s">
        <v>52</v>
      </c>
      <c r="C23" s="13" t="s">
        <v>29</v>
      </c>
      <c r="D23" s="13" t="s">
        <v>28</v>
      </c>
      <c r="E23" s="13" t="s">
        <v>51</v>
      </c>
      <c r="F23" s="13" t="s">
        <v>30</v>
      </c>
      <c r="G23" s="14" t="s">
        <v>36</v>
      </c>
      <c r="H23" s="15" t="s">
        <v>37</v>
      </c>
      <c r="I23" s="13" t="s">
        <v>53</v>
      </c>
      <c r="J23" s="16" t="s">
        <v>38</v>
      </c>
    </row>
    <row r="24" spans="1:10" ht="15.75" x14ac:dyDescent="0.25">
      <c r="A24" s="92" t="s">
        <v>39</v>
      </c>
      <c r="B24" s="93">
        <v>0</v>
      </c>
      <c r="C24" s="94">
        <v>0</v>
      </c>
      <c r="D24" s="94">
        <v>0</v>
      </c>
      <c r="E24" s="94">
        <v>0</v>
      </c>
      <c r="F24" s="94">
        <v>0</v>
      </c>
      <c r="G24" s="95">
        <v>0</v>
      </c>
      <c r="H24" s="96">
        <v>0</v>
      </c>
      <c r="I24" s="97">
        <v>0</v>
      </c>
      <c r="J24" s="98">
        <f>H24-I24</f>
        <v>0</v>
      </c>
    </row>
    <row r="25" spans="1:10" ht="15.75" x14ac:dyDescent="0.25">
      <c r="A25" s="99" t="s">
        <v>40</v>
      </c>
      <c r="B25" s="100">
        <v>0</v>
      </c>
      <c r="C25" s="101">
        <v>0</v>
      </c>
      <c r="D25" s="101">
        <v>0</v>
      </c>
      <c r="E25" s="101">
        <v>0</v>
      </c>
      <c r="F25" s="101">
        <v>0</v>
      </c>
      <c r="G25" s="102">
        <v>0</v>
      </c>
      <c r="H25" s="103">
        <v>0</v>
      </c>
      <c r="I25" s="104">
        <v>0</v>
      </c>
      <c r="J25" s="105">
        <f>H25-I25</f>
        <v>0</v>
      </c>
    </row>
    <row r="26" spans="1:10" ht="15.75" x14ac:dyDescent="0.25">
      <c r="A26" s="99" t="s">
        <v>41</v>
      </c>
      <c r="B26" s="100">
        <v>765</v>
      </c>
      <c r="C26" s="32">
        <f>$B$26*B11</f>
        <v>13.005000000000001</v>
      </c>
      <c r="D26" s="32">
        <f>$B$26*C11</f>
        <v>2.2949999999999999</v>
      </c>
      <c r="E26" s="32">
        <f>$B$26*D11</f>
        <v>3.6719999999999997</v>
      </c>
      <c r="F26" s="32">
        <f>$B$26*E11</f>
        <v>42.075000000000003</v>
      </c>
      <c r="G26" s="106">
        <f>SUM(C26:F26)</f>
        <v>61.047000000000004</v>
      </c>
      <c r="H26" s="107">
        <f>B26-G26</f>
        <v>703.95299999999997</v>
      </c>
      <c r="I26" s="104">
        <v>0</v>
      </c>
      <c r="J26" s="105">
        <f t="shared" ref="J26:J34" si="0">H26-I26</f>
        <v>703.95299999999997</v>
      </c>
    </row>
    <row r="27" spans="1:10" ht="15.75" x14ac:dyDescent="0.25">
      <c r="A27" s="99" t="s">
        <v>42</v>
      </c>
      <c r="B27" s="100">
        <v>1553</v>
      </c>
      <c r="C27" s="32">
        <f>$B$27*B11</f>
        <v>26.401000000000003</v>
      </c>
      <c r="D27" s="32">
        <f>$B$27*C11</f>
        <v>4.6589999999999998</v>
      </c>
      <c r="E27" s="32">
        <f>$B$27*D11</f>
        <v>7.4543999999999997</v>
      </c>
      <c r="F27" s="32">
        <f>$B$27*E11</f>
        <v>85.415000000000006</v>
      </c>
      <c r="G27" s="106">
        <f>SUM(C27:F27)</f>
        <v>123.92940000000002</v>
      </c>
      <c r="H27" s="107">
        <f>B27-G27</f>
        <v>1429.0706</v>
      </c>
      <c r="I27" s="104">
        <v>0</v>
      </c>
      <c r="J27" s="105">
        <f t="shared" si="0"/>
        <v>1429.0706</v>
      </c>
    </row>
    <row r="28" spans="1:10" ht="15.75" x14ac:dyDescent="0.25">
      <c r="A28" s="99" t="s">
        <v>43</v>
      </c>
      <c r="B28" s="100">
        <f>1100+480</f>
        <v>1580</v>
      </c>
      <c r="C28" s="32">
        <f>$B$28*$B$11</f>
        <v>26.860000000000003</v>
      </c>
      <c r="D28" s="32">
        <f>$B$28*$C$11</f>
        <v>4.74</v>
      </c>
      <c r="E28" s="32">
        <f>$B$28*$D$11</f>
        <v>7.5839999999999996</v>
      </c>
      <c r="F28" s="32">
        <f>$B$28*$E$11</f>
        <v>86.9</v>
      </c>
      <c r="G28" s="106">
        <f>SUM(C28:F28)</f>
        <v>126.084</v>
      </c>
      <c r="H28" s="107">
        <f>B28-G28</f>
        <v>1453.9159999999999</v>
      </c>
      <c r="I28" s="104">
        <v>0</v>
      </c>
      <c r="J28" s="105">
        <f t="shared" si="0"/>
        <v>1453.9159999999999</v>
      </c>
    </row>
    <row r="29" spans="1:10" ht="15.75" x14ac:dyDescent="0.25">
      <c r="A29" s="99" t="s">
        <v>44</v>
      </c>
      <c r="B29" s="100">
        <v>0</v>
      </c>
      <c r="C29" s="32">
        <f>$B$29*$B$11</f>
        <v>0</v>
      </c>
      <c r="D29" s="32">
        <f>$B$29*$C$11</f>
        <v>0</v>
      </c>
      <c r="E29" s="32">
        <f>$B$29*$D$11</f>
        <v>0</v>
      </c>
      <c r="F29" s="32">
        <f>$B$29*$E$11</f>
        <v>0</v>
      </c>
      <c r="G29" s="106">
        <f t="shared" ref="G29:G35" si="1">SUM(C29:F29)</f>
        <v>0</v>
      </c>
      <c r="H29" s="107">
        <f t="shared" ref="H29:H35" si="2">B29-G29</f>
        <v>0</v>
      </c>
      <c r="I29" s="104">
        <v>0</v>
      </c>
      <c r="J29" s="105">
        <f t="shared" si="0"/>
        <v>0</v>
      </c>
    </row>
    <row r="30" spans="1:10" ht="15.75" x14ac:dyDescent="0.25">
      <c r="A30" s="99" t="s">
        <v>45</v>
      </c>
      <c r="B30" s="100">
        <v>0</v>
      </c>
      <c r="C30" s="32">
        <f>$B$30*$B$11</f>
        <v>0</v>
      </c>
      <c r="D30" s="32">
        <f>$B$30*$C$11</f>
        <v>0</v>
      </c>
      <c r="E30" s="32">
        <f>$B$30*$D$11</f>
        <v>0</v>
      </c>
      <c r="F30" s="32">
        <f>$B$30*$E$11</f>
        <v>0</v>
      </c>
      <c r="G30" s="106">
        <f t="shared" si="1"/>
        <v>0</v>
      </c>
      <c r="H30" s="107">
        <f t="shared" si="2"/>
        <v>0</v>
      </c>
      <c r="I30" s="104">
        <v>0</v>
      </c>
      <c r="J30" s="105">
        <f t="shared" si="0"/>
        <v>0</v>
      </c>
    </row>
    <row r="31" spans="1:10" ht="15.75" x14ac:dyDescent="0.25">
      <c r="A31" s="99" t="s">
        <v>46</v>
      </c>
      <c r="B31" s="100">
        <v>0</v>
      </c>
      <c r="C31" s="32">
        <f>$B$31*$B$11</f>
        <v>0</v>
      </c>
      <c r="D31" s="32">
        <f>$B$31*$C$11</f>
        <v>0</v>
      </c>
      <c r="E31" s="32">
        <f>$B$31*$D$11</f>
        <v>0</v>
      </c>
      <c r="F31" s="32">
        <f>$B$31*$E$11</f>
        <v>0</v>
      </c>
      <c r="G31" s="106">
        <f t="shared" si="1"/>
        <v>0</v>
      </c>
      <c r="H31" s="107">
        <f t="shared" si="2"/>
        <v>0</v>
      </c>
      <c r="I31" s="104">
        <v>0</v>
      </c>
      <c r="J31" s="105">
        <f t="shared" si="0"/>
        <v>0</v>
      </c>
    </row>
    <row r="32" spans="1:10" ht="15.75" x14ac:dyDescent="0.25">
      <c r="A32" s="99" t="s">
        <v>47</v>
      </c>
      <c r="B32" s="100">
        <v>0</v>
      </c>
      <c r="C32" s="32">
        <f>$B$32*$B$11</f>
        <v>0</v>
      </c>
      <c r="D32" s="32">
        <f>$B$32*$C$11</f>
        <v>0</v>
      </c>
      <c r="E32" s="32">
        <f>$B$32*$D$11</f>
        <v>0</v>
      </c>
      <c r="F32" s="32">
        <f>$B$32*$E$11</f>
        <v>0</v>
      </c>
      <c r="G32" s="106">
        <f t="shared" si="1"/>
        <v>0</v>
      </c>
      <c r="H32" s="107">
        <f t="shared" si="2"/>
        <v>0</v>
      </c>
      <c r="I32" s="104">
        <v>0</v>
      </c>
      <c r="J32" s="105">
        <f t="shared" si="0"/>
        <v>0</v>
      </c>
    </row>
    <row r="33" spans="1:10" ht="15.75" x14ac:dyDescent="0.25">
      <c r="A33" s="99" t="s">
        <v>48</v>
      </c>
      <c r="B33" s="100">
        <v>0</v>
      </c>
      <c r="C33" s="32">
        <f>$B$33*$B$11</f>
        <v>0</v>
      </c>
      <c r="D33" s="32">
        <f>$B$33*$C$11</f>
        <v>0</v>
      </c>
      <c r="E33" s="32">
        <f>$B$33*$D$11</f>
        <v>0</v>
      </c>
      <c r="F33" s="32">
        <f>$B$33*$E$11</f>
        <v>0</v>
      </c>
      <c r="G33" s="106">
        <f t="shared" si="1"/>
        <v>0</v>
      </c>
      <c r="H33" s="107">
        <f t="shared" si="2"/>
        <v>0</v>
      </c>
      <c r="I33" s="104">
        <v>0</v>
      </c>
      <c r="J33" s="105">
        <f t="shared" si="0"/>
        <v>0</v>
      </c>
    </row>
    <row r="34" spans="1:10" ht="15.75" x14ac:dyDescent="0.25">
      <c r="A34" s="99" t="s">
        <v>49</v>
      </c>
      <c r="B34" s="100">
        <v>0</v>
      </c>
      <c r="C34" s="32">
        <f>$B$34*$B$11</f>
        <v>0</v>
      </c>
      <c r="D34" s="32">
        <f>$B$34*$C$11</f>
        <v>0</v>
      </c>
      <c r="E34" s="32">
        <f>$B$34*$D$11</f>
        <v>0</v>
      </c>
      <c r="F34" s="32">
        <f>$B$34*$E$11</f>
        <v>0</v>
      </c>
      <c r="G34" s="106">
        <f t="shared" si="1"/>
        <v>0</v>
      </c>
      <c r="H34" s="107">
        <f t="shared" si="2"/>
        <v>0</v>
      </c>
      <c r="I34" s="104">
        <v>0</v>
      </c>
      <c r="J34" s="105">
        <f t="shared" si="0"/>
        <v>0</v>
      </c>
    </row>
    <row r="35" spans="1:10" ht="16.5" thickBot="1" x14ac:dyDescent="0.3">
      <c r="A35" s="108" t="s">
        <v>50</v>
      </c>
      <c r="B35" s="109">
        <v>0</v>
      </c>
      <c r="C35" s="32">
        <f>$B$35*$B$11</f>
        <v>0</v>
      </c>
      <c r="D35" s="32">
        <f>$B$35*$C$11</f>
        <v>0</v>
      </c>
      <c r="E35" s="32">
        <f>$B$35*$D$11</f>
        <v>0</v>
      </c>
      <c r="F35" s="32">
        <f>$B$35*$E$11</f>
        <v>0</v>
      </c>
      <c r="G35" s="106">
        <f t="shared" si="1"/>
        <v>0</v>
      </c>
      <c r="H35" s="107">
        <f t="shared" si="2"/>
        <v>0</v>
      </c>
      <c r="I35" s="110">
        <v>0</v>
      </c>
      <c r="J35" s="111">
        <f>H35-I35</f>
        <v>0</v>
      </c>
    </row>
    <row r="36" spans="1:10" ht="16.5" thickBot="1" x14ac:dyDescent="0.3">
      <c r="A36" s="112" t="s">
        <v>0</v>
      </c>
      <c r="B36" s="113">
        <f t="shared" ref="B36:J36" si="3">SUM(B24:B35)</f>
        <v>3898</v>
      </c>
      <c r="C36" s="114">
        <f t="shared" si="3"/>
        <v>66.266000000000005</v>
      </c>
      <c r="D36" s="114">
        <f t="shared" si="3"/>
        <v>11.693999999999999</v>
      </c>
      <c r="E36" s="114">
        <f t="shared" si="3"/>
        <v>18.7104</v>
      </c>
      <c r="F36" s="114">
        <f t="shared" si="3"/>
        <v>214.39000000000001</v>
      </c>
      <c r="G36" s="115">
        <f t="shared" si="3"/>
        <v>311.06040000000002</v>
      </c>
      <c r="H36" s="116">
        <f t="shared" si="3"/>
        <v>3586.9395999999997</v>
      </c>
      <c r="I36" s="114">
        <f t="shared" si="3"/>
        <v>0</v>
      </c>
      <c r="J36" s="117">
        <f t="shared" si="3"/>
        <v>3586.9395999999997</v>
      </c>
    </row>
    <row r="38" spans="1:10" x14ac:dyDescent="0.25">
      <c r="E38" s="30" t="s">
        <v>1</v>
      </c>
      <c r="H38" s="30" t="s">
        <v>1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Footer>&amp;RSecrétariat Excellence - 03 05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4FF0C-5F6F-4AB1-80F1-3BF110171DCA}">
  <dimension ref="A1:B10"/>
  <sheetViews>
    <sheetView workbookViewId="0">
      <selection activeCell="E35" sqref="E35"/>
    </sheetView>
  </sheetViews>
  <sheetFormatPr baseColWidth="10" defaultRowHeight="15" x14ac:dyDescent="0.25"/>
  <cols>
    <col min="1" max="1" width="21" bestFit="1" customWidth="1"/>
    <col min="2" max="2" width="25.85546875" bestFit="1" customWidth="1"/>
  </cols>
  <sheetData>
    <row r="1" spans="1:2" x14ac:dyDescent="0.25">
      <c r="A1" s="28" t="s">
        <v>62</v>
      </c>
      <c r="B1" s="140">
        <v>43556</v>
      </c>
    </row>
    <row r="3" spans="1:2" x14ac:dyDescent="0.25">
      <c r="A3" s="28" t="s">
        <v>54</v>
      </c>
      <c r="B3" t="s">
        <v>108</v>
      </c>
    </row>
    <row r="4" spans="1:2" x14ac:dyDescent="0.25">
      <c r="A4" s="29" t="s">
        <v>59</v>
      </c>
      <c r="B4" s="139">
        <v>352</v>
      </c>
    </row>
    <row r="5" spans="1:2" x14ac:dyDescent="0.25">
      <c r="A5" s="29" t="s">
        <v>60</v>
      </c>
      <c r="B5" s="139">
        <v>721</v>
      </c>
    </row>
    <row r="6" spans="1:2" x14ac:dyDescent="0.25">
      <c r="A6" s="29" t="s">
        <v>3</v>
      </c>
      <c r="B6" s="139">
        <v>480</v>
      </c>
    </row>
    <row r="7" spans="1:2" x14ac:dyDescent="0.25">
      <c r="A7" s="29" t="s">
        <v>55</v>
      </c>
      <c r="B7" s="139">
        <v>1553</v>
      </c>
    </row>
    <row r="10" spans="1:2" x14ac:dyDescent="0.25">
      <c r="A10" s="29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Calcul proratisation PLAFOND CA</vt:lpstr>
      <vt:lpstr>Détail </vt:lpstr>
      <vt:lpstr>Charges fiscales et cotisations</vt:lpstr>
      <vt:lpstr>TCD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</dc:creator>
  <cp:lastModifiedBy>laure</cp:lastModifiedBy>
  <cp:lastPrinted>2019-05-03T08:32:48Z</cp:lastPrinted>
  <dcterms:created xsi:type="dcterms:W3CDTF">2019-02-14T14:04:34Z</dcterms:created>
  <dcterms:modified xsi:type="dcterms:W3CDTF">2019-05-03T08:40:26Z</dcterms:modified>
</cp:coreProperties>
</file>